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065" windowHeight="9930" activeTab="1"/>
  </bookViews>
  <sheets>
    <sheet name="Rekapitulácia stavby" sheetId="1" r:id="rId1"/>
    <sheet name="ZTI - Výmena zvislých roz..." sheetId="2" r:id="rId2"/>
  </sheets>
  <definedNames>
    <definedName name="_xlnm._FilterDatabase" localSheetId="1" hidden="1">'ZTI - Výmena zvislých roz...'!$C$129:$K$287</definedName>
    <definedName name="_xlnm.Print_Titles" localSheetId="0">'Rekapitulácia stavby'!$92:$92</definedName>
    <definedName name="_xlnm.Print_Titles" localSheetId="1">'ZTI - Výmena zvislých roz...'!$129:$129</definedName>
    <definedName name="_xlnm.Print_Area" localSheetId="0">'Rekapitulácia stavby'!$D$4:$AO$76,'Rekapitulácia stavby'!$C$82:$AQ$96</definedName>
    <definedName name="_xlnm.Print_Area" localSheetId="1">'ZTI - Výmena zvislých roz...'!$C$4:$J$76,'ZTI - Výmena zvislých roz...'!$C$82:$J$111,'ZTI - Výmena zvislých roz...'!$C$117:$K$287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87" i="2"/>
  <c r="BH287" i="2"/>
  <c r="BG287" i="2"/>
  <c r="BE287" i="2"/>
  <c r="T287" i="2"/>
  <c r="T286" i="2" s="1"/>
  <c r="R287" i="2"/>
  <c r="R286" i="2" s="1"/>
  <c r="P287" i="2"/>
  <c r="BK287" i="2"/>
  <c r="BF287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8" i="2"/>
  <c r="BH208" i="2"/>
  <c r="BG208" i="2"/>
  <c r="BE208" i="2"/>
  <c r="T208" i="2"/>
  <c r="R208" i="2"/>
  <c r="P208" i="2"/>
  <c r="BK208" i="2"/>
  <c r="BF208" i="2"/>
  <c r="BI207" i="2"/>
  <c r="BH207" i="2"/>
  <c r="BG207" i="2"/>
  <c r="BE207" i="2"/>
  <c r="T207" i="2"/>
  <c r="R207" i="2"/>
  <c r="P207" i="2"/>
  <c r="BK207" i="2"/>
  <c r="BF207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F203" i="2"/>
  <c r="BI202" i="2"/>
  <c r="BH202" i="2"/>
  <c r="BG202" i="2"/>
  <c r="BE202" i="2"/>
  <c r="T202" i="2"/>
  <c r="R202" i="2"/>
  <c r="P202" i="2"/>
  <c r="BK202" i="2"/>
  <c r="BF202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F199" i="2"/>
  <c r="BI198" i="2"/>
  <c r="BH198" i="2"/>
  <c r="BG198" i="2"/>
  <c r="BE198" i="2"/>
  <c r="T198" i="2"/>
  <c r="R198" i="2"/>
  <c r="P198" i="2"/>
  <c r="BK198" i="2"/>
  <c r="BF198" i="2"/>
  <c r="BI197" i="2"/>
  <c r="BH197" i="2"/>
  <c r="BG197" i="2"/>
  <c r="BE197" i="2"/>
  <c r="T197" i="2"/>
  <c r="R197" i="2"/>
  <c r="P197" i="2"/>
  <c r="BK197" i="2"/>
  <c r="BF197" i="2"/>
  <c r="BI196" i="2"/>
  <c r="BH196" i="2"/>
  <c r="BG196" i="2"/>
  <c r="BE196" i="2"/>
  <c r="T196" i="2"/>
  <c r="R196" i="2"/>
  <c r="P196" i="2"/>
  <c r="BK196" i="2"/>
  <c r="BF196" i="2"/>
  <c r="BI195" i="2"/>
  <c r="BH195" i="2"/>
  <c r="BG195" i="2"/>
  <c r="BE195" i="2"/>
  <c r="T195" i="2"/>
  <c r="R195" i="2"/>
  <c r="P195" i="2"/>
  <c r="BK195" i="2"/>
  <c r="BF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2" i="2"/>
  <c r="BH192" i="2"/>
  <c r="BG192" i="2"/>
  <c r="BE192" i="2"/>
  <c r="T192" i="2"/>
  <c r="R192" i="2"/>
  <c r="P192" i="2"/>
  <c r="BK192" i="2"/>
  <c r="BF192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F186" i="2"/>
  <c r="BI185" i="2"/>
  <c r="BH185" i="2"/>
  <c r="BG185" i="2"/>
  <c r="BE185" i="2"/>
  <c r="T185" i="2"/>
  <c r="R185" i="2"/>
  <c r="P185" i="2"/>
  <c r="BK185" i="2"/>
  <c r="BF185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F182" i="2"/>
  <c r="BI180" i="2"/>
  <c r="BH180" i="2"/>
  <c r="BG180" i="2"/>
  <c r="BE180" i="2"/>
  <c r="T180" i="2"/>
  <c r="R180" i="2"/>
  <c r="P180" i="2"/>
  <c r="BK180" i="2"/>
  <c r="BF180" i="2"/>
  <c r="BI179" i="2"/>
  <c r="BH179" i="2"/>
  <c r="BG179" i="2"/>
  <c r="BE179" i="2"/>
  <c r="T179" i="2"/>
  <c r="R179" i="2"/>
  <c r="P179" i="2"/>
  <c r="BK179" i="2"/>
  <c r="BF179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BK168" i="2"/>
  <c r="BF168" i="2"/>
  <c r="BI167" i="2"/>
  <c r="BH167" i="2"/>
  <c r="BG167" i="2"/>
  <c r="BE167" i="2"/>
  <c r="T167" i="2"/>
  <c r="R167" i="2"/>
  <c r="P167" i="2"/>
  <c r="BK167" i="2"/>
  <c r="BF167" i="2"/>
  <c r="BI164" i="2"/>
  <c r="BH164" i="2"/>
  <c r="BG164" i="2"/>
  <c r="BE164" i="2"/>
  <c r="T164" i="2"/>
  <c r="T162" i="2" s="1"/>
  <c r="R164" i="2"/>
  <c r="P164" i="2"/>
  <c r="P162" i="2" s="1"/>
  <c r="BK164" i="2"/>
  <c r="BF164" i="2"/>
  <c r="BI163" i="2"/>
  <c r="BH163" i="2"/>
  <c r="BG163" i="2"/>
  <c r="BE163" i="2"/>
  <c r="T163" i="2"/>
  <c r="R163" i="2"/>
  <c r="R162" i="2" s="1"/>
  <c r="P163" i="2"/>
  <c r="BK163" i="2"/>
  <c r="BK162" i="2" s="1"/>
  <c r="J103" i="2" s="1"/>
  <c r="BF163" i="2"/>
  <c r="BI161" i="2"/>
  <c r="BH161" i="2"/>
  <c r="BG161" i="2"/>
  <c r="BE161" i="2"/>
  <c r="T161" i="2"/>
  <c r="R161" i="2"/>
  <c r="P161" i="2"/>
  <c r="BK161" i="2"/>
  <c r="BF161" i="2"/>
  <c r="BI160" i="2"/>
  <c r="BH160" i="2"/>
  <c r="BG160" i="2"/>
  <c r="BE160" i="2"/>
  <c r="T160" i="2"/>
  <c r="R160" i="2"/>
  <c r="P160" i="2"/>
  <c r="BK160" i="2"/>
  <c r="BF160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2" i="2"/>
  <c r="BH152" i="2"/>
  <c r="BG152" i="2"/>
  <c r="BE152" i="2"/>
  <c r="T152" i="2"/>
  <c r="R152" i="2"/>
  <c r="P152" i="2"/>
  <c r="BK152" i="2"/>
  <c r="BF152" i="2"/>
  <c r="BI151" i="2"/>
  <c r="BH151" i="2"/>
  <c r="BG151" i="2"/>
  <c r="BE151" i="2"/>
  <c r="T151" i="2"/>
  <c r="R151" i="2"/>
  <c r="P151" i="2"/>
  <c r="BK151" i="2"/>
  <c r="BF151" i="2"/>
  <c r="BI150" i="2"/>
  <c r="BH150" i="2"/>
  <c r="BG150" i="2"/>
  <c r="BE150" i="2"/>
  <c r="T150" i="2"/>
  <c r="R150" i="2"/>
  <c r="P150" i="2"/>
  <c r="BK150" i="2"/>
  <c r="BF150" i="2"/>
  <c r="BI149" i="2"/>
  <c r="BH149" i="2"/>
  <c r="BG149" i="2"/>
  <c r="BE149" i="2"/>
  <c r="T149" i="2"/>
  <c r="R149" i="2"/>
  <c r="P149" i="2"/>
  <c r="BK149" i="2"/>
  <c r="BF149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T143" i="2"/>
  <c r="R144" i="2"/>
  <c r="P144" i="2"/>
  <c r="BK144" i="2"/>
  <c r="BF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40" i="2"/>
  <c r="BH140" i="2"/>
  <c r="BG140" i="2"/>
  <c r="BE140" i="2"/>
  <c r="T140" i="2"/>
  <c r="R140" i="2"/>
  <c r="P140" i="2"/>
  <c r="BK140" i="2"/>
  <c r="BF140" i="2"/>
  <c r="BI139" i="2"/>
  <c r="BH139" i="2"/>
  <c r="BG139" i="2"/>
  <c r="BE139" i="2"/>
  <c r="T139" i="2"/>
  <c r="R139" i="2"/>
  <c r="P139" i="2"/>
  <c r="BK139" i="2"/>
  <c r="BF139" i="2"/>
  <c r="BI138" i="2"/>
  <c r="BH138" i="2"/>
  <c r="BG138" i="2"/>
  <c r="BE138" i="2"/>
  <c r="T138" i="2"/>
  <c r="R138" i="2"/>
  <c r="P138" i="2"/>
  <c r="BK138" i="2"/>
  <c r="BF138" i="2"/>
  <c r="BI137" i="2"/>
  <c r="BH137" i="2"/>
  <c r="BG137" i="2"/>
  <c r="BE137" i="2"/>
  <c r="T137" i="2"/>
  <c r="R137" i="2"/>
  <c r="P137" i="2"/>
  <c r="BK137" i="2"/>
  <c r="BF137" i="2"/>
  <c r="BI135" i="2"/>
  <c r="BH135" i="2"/>
  <c r="BG135" i="2"/>
  <c r="BE135" i="2"/>
  <c r="T135" i="2"/>
  <c r="T134" i="2" s="1"/>
  <c r="R135" i="2"/>
  <c r="R134" i="2" s="1"/>
  <c r="P135" i="2"/>
  <c r="P134" i="2"/>
  <c r="BK135" i="2"/>
  <c r="BK134" i="2" s="1"/>
  <c r="J99" i="2" s="1"/>
  <c r="BF135" i="2"/>
  <c r="BI133" i="2"/>
  <c r="BH133" i="2"/>
  <c r="BG133" i="2"/>
  <c r="BE133" i="2"/>
  <c r="T133" i="2"/>
  <c r="T132" i="2" s="1"/>
  <c r="R133" i="2"/>
  <c r="R132" i="2"/>
  <c r="P133" i="2"/>
  <c r="P132" i="2" s="1"/>
  <c r="BK133" i="2"/>
  <c r="BK132" i="2" s="1"/>
  <c r="BF133" i="2"/>
  <c r="F124" i="2"/>
  <c r="E122" i="2"/>
  <c r="F89" i="2"/>
  <c r="E87" i="2"/>
  <c r="J24" i="2"/>
  <c r="E24" i="2"/>
  <c r="J127" i="2" s="1"/>
  <c r="J23" i="2"/>
  <c r="J21" i="2"/>
  <c r="E21" i="2"/>
  <c r="J126" i="2" s="1"/>
  <c r="J20" i="2"/>
  <c r="J18" i="2"/>
  <c r="E18" i="2"/>
  <c r="F92" i="2" s="1"/>
  <c r="J17" i="2"/>
  <c r="J15" i="2"/>
  <c r="E15" i="2"/>
  <c r="F91" i="2" s="1"/>
  <c r="J14" i="2"/>
  <c r="J12" i="2"/>
  <c r="J124" i="2" s="1"/>
  <c r="E7" i="2"/>
  <c r="E120" i="2" s="1"/>
  <c r="AS94" i="1"/>
  <c r="L90" i="1"/>
  <c r="AM90" i="1"/>
  <c r="AM89" i="1"/>
  <c r="L89" i="1"/>
  <c r="AM87" i="1"/>
  <c r="L87" i="1"/>
  <c r="L85" i="1"/>
  <c r="L84" i="1"/>
  <c r="BK206" i="2" l="1"/>
  <c r="J107" i="2" s="1"/>
  <c r="BK266" i="2"/>
  <c r="J109" i="2" s="1"/>
  <c r="BK148" i="2"/>
  <c r="J102" i="2" s="1"/>
  <c r="F33" i="2"/>
  <c r="AZ95" i="1" s="1"/>
  <c r="AZ94" i="1" s="1"/>
  <c r="W29" i="1" s="1"/>
  <c r="BK239" i="2"/>
  <c r="J108" i="2" s="1"/>
  <c r="BK136" i="2"/>
  <c r="J100" i="2" s="1"/>
  <c r="P143" i="2"/>
  <c r="P166" i="2"/>
  <c r="T181" i="2"/>
  <c r="BK143" i="2"/>
  <c r="J101" i="2" s="1"/>
  <c r="T166" i="2"/>
  <c r="R181" i="2"/>
  <c r="T136" i="2"/>
  <c r="P136" i="2"/>
  <c r="P239" i="2"/>
  <c r="E85" i="2"/>
  <c r="F35" i="2"/>
  <c r="BB95" i="1" s="1"/>
  <c r="BB94" i="1" s="1"/>
  <c r="AX94" i="1" s="1"/>
  <c r="R148" i="2"/>
  <c r="R131" i="2" s="1"/>
  <c r="BK286" i="2"/>
  <c r="J110" i="2" s="1"/>
  <c r="F127" i="2"/>
  <c r="F36" i="2"/>
  <c r="BC95" i="1" s="1"/>
  <c r="BC94" i="1" s="1"/>
  <c r="AY94" i="1" s="1"/>
  <c r="R143" i="2"/>
  <c r="R206" i="2"/>
  <c r="P286" i="2"/>
  <c r="T148" i="2"/>
  <c r="T131" i="2" s="1"/>
  <c r="P148" i="2"/>
  <c r="P131" i="2" s="1"/>
  <c r="F34" i="2"/>
  <c r="BA95" i="1" s="1"/>
  <c r="BA94" i="1" s="1"/>
  <c r="W30" i="1" s="1"/>
  <c r="P181" i="2"/>
  <c r="P165" i="2" s="1"/>
  <c r="T206" i="2"/>
  <c r="P206" i="2"/>
  <c r="T239" i="2"/>
  <c r="F37" i="2"/>
  <c r="BD95" i="1" s="1"/>
  <c r="BD94" i="1" s="1"/>
  <c r="W33" i="1" s="1"/>
  <c r="J33" i="2"/>
  <c r="AV95" i="1" s="1"/>
  <c r="F126" i="2"/>
  <c r="J91" i="2"/>
  <c r="R136" i="2"/>
  <c r="R166" i="2"/>
  <c r="BK181" i="2"/>
  <c r="J106" i="2" s="1"/>
  <c r="R239" i="2"/>
  <c r="R266" i="2"/>
  <c r="BK166" i="2"/>
  <c r="T266" i="2"/>
  <c r="P266" i="2"/>
  <c r="J132" i="2"/>
  <c r="J98" i="2" s="1"/>
  <c r="J34" i="2"/>
  <c r="AW95" i="1" s="1"/>
  <c r="J89" i="2"/>
  <c r="J92" i="2"/>
  <c r="BK165" i="2" l="1"/>
  <c r="J104" i="2" s="1"/>
  <c r="J105" i="2"/>
  <c r="AV94" i="1"/>
  <c r="AK29" i="1" s="1"/>
  <c r="AW94" i="1"/>
  <c r="AK30" i="1" s="1"/>
  <c r="W32" i="1"/>
  <c r="T165" i="2"/>
  <c r="T130" i="2" s="1"/>
  <c r="BK131" i="2"/>
  <c r="J131" i="2" s="1"/>
  <c r="J97" i="2" s="1"/>
  <c r="W31" i="1"/>
  <c r="AT95" i="1"/>
  <c r="R165" i="2"/>
  <c r="R130" i="2" s="1"/>
  <c r="P130" i="2"/>
  <c r="AU95" i="1" s="1"/>
  <c r="AU94" i="1" s="1"/>
  <c r="BK130" i="2" l="1"/>
  <c r="J130" i="2" s="1"/>
  <c r="J30" i="2" s="1"/>
  <c r="AT94" i="1"/>
  <c r="J96" i="2" l="1"/>
  <c r="AG95" i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<sst xmlns="http://schemas.openxmlformats.org/spreadsheetml/2006/main" count="2351" uniqueCount="707">
  <si>
    <t>Export Komplet</t>
  </si>
  <si>
    <t/>
  </si>
  <si>
    <t>2.0</t>
  </si>
  <si>
    <t>False</t>
  </si>
  <si>
    <t>{f58eb167-9577-4e69-8f63-86b05c09e8b6}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</si>
  <si>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</si>
  <si>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</si>
  <si>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</si>
  <si>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</si>
  <si>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</si>
  <si>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</si>
  <si>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RK_2019_12</t>
  </si>
  <si>
    <t>Stavba:</t>
  </si>
  <si>
    <t>Školský internát Banská Bystrica - stavebné úpravy sociálnych zariadení a výmena zvislých rozvodov</t>
  </si>
  <si>
    <t>JKSO:</t>
  </si>
  <si>
    <t>KS:</t>
  </si>
  <si>
    <t>Miesto:</t>
  </si>
  <si>
    <t>Havranské 6379/3</t>
  </si>
  <si>
    <t>Dátum:</t>
  </si>
  <si>
    <t>17.12.2019</t>
  </si>
  <si>
    <t>Objednávateľ:</t>
  </si>
  <si>
    <t>IČO:</t>
  </si>
  <si>
    <t xml:space="preserve">Školský internát, Internátna č.: 4, 974 04 Banská </t>
  </si>
  <si>
    <t>IČ DPH:</t>
  </si>
  <si>
    <t>Zhotoviteľ:</t>
  </si>
  <si>
    <t xml:space="preserve"> </t>
  </si>
  <si>
    <t>Projektant:</t>
  </si>
  <si>
    <t>Ing. Rastislav Kohút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</si>
  <si>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</si>
  <si>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</si>
  <si>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</si>
  <si>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</si>
  <si>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</si>
  <si>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</si>
  <si>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</si>
  <si>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</si>
  <si>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</si>
  <si>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</si>
  <si>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</si>
  <si>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</si>
  <si>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</si>
  <si>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</si>
  <si>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</si>
  <si>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</si>
  <si>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</si>
  <si>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</si>
  <si>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</si>
  <si>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</si>
  <si>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</si>
  <si>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</si>
  <si>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</si>
  <si>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</si>
  <si>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</si>
  <si>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</si>
  <si>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</si>
  <si>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</si>
  <si>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</si>
  <si>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</si>
  <si>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</si>
  <si>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</si>
  <si>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</si>
  <si>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</si>
  <si>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</si>
  <si>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</si>
  <si>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</si>
  <si>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</si>
  <si>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</si>
  <si>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</si>
  <si>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</si>
  <si>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</si>
  <si>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</si>
  <si>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</si>
  <si>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</si>
  <si>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</si>
  <si>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</si>
  <si>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</si>
  <si>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</si>
  <si>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</si>
  <si>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Výmena zvislých rozvodov vnútorná kanalizácia, vnútorný vodovod</t>
  </si>
  <si>
    <t>STA</t>
  </si>
  <si>
    <t>1</t>
  </si>
  <si>
    <t>{c8aed7b2-ab25-4816-9ad6-d086e389bbd6}</t>
  </si>
  <si>
    <t>KRYCÍ LIST ROZPOČTU</t>
  </si>
  <si>
    <t>Objekt:</t>
  </si>
  <si>
    <t>ZTI - Výmena zvislých rozvodov vnútorná kanalizácia, vnútorný vodovod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</si>
  <si>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</si>
  <si>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</si>
  <si>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</si>
  <si>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</si>
  <si>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</si>
  <si>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</si>
  <si>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</si>
  <si>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</si>
  <si>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</si>
  <si>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</si>
  <si>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</si>
  <si>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</si>
  <si>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PSV - Práce a dodávky PSV   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</si>
  <si>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</si>
  <si>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</si>
  <si>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</si>
  <si>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</si>
  <si>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767 - Konštrukcie doplnkové kovové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</si>
  <si>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</si>
  <si>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</si>
  <si>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</si>
  <si>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</si>
  <si>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</si>
  <si>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</si>
  <si>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</si>
  <si>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</si>
  <si>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</si>
  <si>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</si>
  <si>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</si>
  <si>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</si>
  <si>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</si>
  <si>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</si>
  <si>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</si>
  <si>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</si>
  <si>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3</t>
  </si>
  <si>
    <t>Zvislé a kompletné konštrukcie</t>
  </si>
  <si>
    <t>K</t>
  </si>
  <si>
    <t>342122031a152</t>
  </si>
  <si>
    <t>Oprava strechy po výmene kanalizácie</t>
  </si>
  <si>
    <t>kpl</t>
  </si>
  <si>
    <t>4</t>
  </si>
  <si>
    <t>2</t>
  </si>
  <si>
    <t>10</t>
  </si>
  <si>
    <t>Vodorovné konštrukcie</t>
  </si>
  <si>
    <t>411387531</t>
  </si>
  <si>
    <t>Zabetónov. otvoru s plochou do 0, 25 m2, v stropoch zo železobetónu a tvárnicových a v klenbách</t>
  </si>
  <si>
    <t>ks</t>
  </si>
  <si>
    <t>278111833</t>
  </si>
  <si>
    <t>6</t>
  </si>
  <si>
    <t>Úpravy povrchov, podlahy, osadenie</t>
  </si>
  <si>
    <t>611451231</t>
  </si>
  <si>
    <t>Oprava vnútorných cementových omietok stropov, štuková oceľou hladená,opravovaná plocha nad 5 do 10 %</t>
  </si>
  <si>
    <t>m2</t>
  </si>
  <si>
    <t>61510058</t>
  </si>
  <si>
    <t>612401291</t>
  </si>
  <si>
    <t>Omietka jednotlivých malých plôch vnútorných stropov akoukoľvek maltou nad 0, 09 do 0,25 m2</t>
  </si>
  <si>
    <t>-1255199201</t>
  </si>
  <si>
    <t>5</t>
  </si>
  <si>
    <t>612403399</t>
  </si>
  <si>
    <t>Hrubá výplň rýh na stenách akoukoľvek maltou, akejkoľvek šírky ryhy</t>
  </si>
  <si>
    <t>-1808753576</t>
  </si>
  <si>
    <t>612421121</t>
  </si>
  <si>
    <t>Oprava vnútorných vápenných omietok stien, opravovaná plocha do 5 %,hladká</t>
  </si>
  <si>
    <t>1711323272</t>
  </si>
  <si>
    <t>7</t>
  </si>
  <si>
    <t>612423521</t>
  </si>
  <si>
    <t>Omietka rýh v stenách maltou vápennou šírky ryhy do 150 mm omietkou hladkou</t>
  </si>
  <si>
    <t>-936930638</t>
  </si>
  <si>
    <t>8</t>
  </si>
  <si>
    <t>612409991</t>
  </si>
  <si>
    <t>Začistenie omietok (s dodaním hmoty) okolo okien, dverí,podláh, obkladov atď.</t>
  </si>
  <si>
    <t>m</t>
  </si>
  <si>
    <t>263434463</t>
  </si>
  <si>
    <t>Rúrové vedenie</t>
  </si>
  <si>
    <t>9</t>
  </si>
  <si>
    <t>862161121</t>
  </si>
  <si>
    <t>Montáž pevného bodu, predizolované potrubie do 145 °C, DN 25 mm, izol. tr.A štandardná D 90mm</t>
  </si>
  <si>
    <t>-1356367703</t>
  </si>
  <si>
    <t>M</t>
  </si>
  <si>
    <t>316170103300</t>
  </si>
  <si>
    <t>Pevný bod DN 25, dĺžka 2,4 m, kotviaca platňa A=205 mm, s=15 mm</t>
  </si>
  <si>
    <t>-1438538560</t>
  </si>
  <si>
    <t>11</t>
  </si>
  <si>
    <t>8621611211</t>
  </si>
  <si>
    <t>Montáž kompenzátora na predizolované potrubie do 145 °C, DN 25 mm, izol. tr.A štandardná D 90mm</t>
  </si>
  <si>
    <t>-1287417662</t>
  </si>
  <si>
    <t>12</t>
  </si>
  <si>
    <t>690281</t>
  </si>
  <si>
    <t>Kompenzator s SC, 28, kremíkový bronz/lesklý</t>
  </si>
  <si>
    <t>-318520986</t>
  </si>
  <si>
    <t>Ostatné konštrukcie a práce-búranie</t>
  </si>
  <si>
    <t>13</t>
  </si>
  <si>
    <t>952902110</t>
  </si>
  <si>
    <t>Čistenie budov zametaním v miestnostiach, chodbách, na schodišti a na povalách</t>
  </si>
  <si>
    <t>-548857607</t>
  </si>
  <si>
    <t>14</t>
  </si>
  <si>
    <t>971081511</t>
  </si>
  <si>
    <t>Vybúranie otvoru v priečkach heraklitových, rabic. a iných doskových, plochy do 1 m2,  -0,10700t</t>
  </si>
  <si>
    <t>-1867367048</t>
  </si>
  <si>
    <t>15</t>
  </si>
  <si>
    <t>972054341</t>
  </si>
  <si>
    <t>Vybúranie otvoru v stropoch a klenbách železob. plochy do 0,25 m2, hr. nad 120 mm,  -0,09000t</t>
  </si>
  <si>
    <t>1184876591</t>
  </si>
  <si>
    <t>16</t>
  </si>
  <si>
    <t>974031145</t>
  </si>
  <si>
    <t>Vysekávanie rýh v akomkoľvek murive tehlovom na akúkoľvek maltu do hĺbky 70 mm a š. do 200 mm,  -0,02500t</t>
  </si>
  <si>
    <t>-233989238</t>
  </si>
  <si>
    <t>17</t>
  </si>
  <si>
    <t>974031153</t>
  </si>
  <si>
    <t>Vysekávanie rýh v akomkoľvek murive tehlovom na akúkoľvek maltu do hĺbky 100 mm a š. do 100 mm,  -0,01800t</t>
  </si>
  <si>
    <t>2062050512</t>
  </si>
  <si>
    <t>18</t>
  </si>
  <si>
    <t>979011131</t>
  </si>
  <si>
    <t>Zvislá doprava sutiny po schodoch ručne do 3.5 m</t>
  </si>
  <si>
    <t>t</t>
  </si>
  <si>
    <t>19</t>
  </si>
  <si>
    <t>979011141</t>
  </si>
  <si>
    <t>Príplatok za každých ďalších 3.5 m</t>
  </si>
  <si>
    <t>979081111</t>
  </si>
  <si>
    <t>Odvoz sutiny a vybúraných hmôt na skládku do 1 km</t>
  </si>
  <si>
    <t>21</t>
  </si>
  <si>
    <t>979081121</t>
  </si>
  <si>
    <t>Odvoz sutiny a vybúraných hmôt na skládku za každý ďalší 1 km</t>
  </si>
  <si>
    <t>22</t>
  </si>
  <si>
    <t>979082111</t>
  </si>
  <si>
    <t>Vnútrostavenisková doprava sutiny a vybúraných hmôt do 10 m</t>
  </si>
  <si>
    <t>24</t>
  </si>
  <si>
    <t>23</t>
  </si>
  <si>
    <t>979085004</t>
  </si>
  <si>
    <t>Vodorovná doprava vybúraných hmôt po suchu bez naloženia a so zložením na vzdialenosť do 5 km</t>
  </si>
  <si>
    <t>-1718340663</t>
  </si>
  <si>
    <t>979087212</t>
  </si>
  <si>
    <t>Nakladanie na dopravné prostriedky pre vodorovnú dopravu sutiny</t>
  </si>
  <si>
    <t>361266934</t>
  </si>
  <si>
    <t>25</t>
  </si>
  <si>
    <t>979089612</t>
  </si>
  <si>
    <t>Poplatok za skladovanie - iné odpady zo stavieb a demolácií (17 09), ostatné</t>
  </si>
  <si>
    <t>-1632535740</t>
  </si>
  <si>
    <t>99</t>
  </si>
  <si>
    <t>Presun hmôt HSV</t>
  </si>
  <si>
    <t>26</t>
  </si>
  <si>
    <t>998011033</t>
  </si>
  <si>
    <t>Presun hmôt pre budovy JKSO 801, 803,812,zvislá konštr.z blokov, výšky do 24 m</t>
  </si>
  <si>
    <t>27</t>
  </si>
  <si>
    <t>999281111</t>
  </si>
  <si>
    <t>Presun hmôt pre opravy a údržbu objektov vrátane vonkajších plášťov výšky do 25 m</t>
  </si>
  <si>
    <t>-1806873502</t>
  </si>
  <si>
    <t>PSV</t>
  </si>
  <si>
    <t xml:space="preserve">Práce a dodávky PSV   </t>
  </si>
  <si>
    <t>713</t>
  </si>
  <si>
    <t>Izolácie tepelné</t>
  </si>
  <si>
    <t>28</t>
  </si>
  <si>
    <t>713482121</t>
  </si>
  <si>
    <t>Montáž trubíc z PE, hr.15-20 mm,vnút.priemer do 38 mm</t>
  </si>
  <si>
    <t>29</t>
  </si>
  <si>
    <t>101110</t>
  </si>
  <si>
    <t>IMA-LET 18 x 10 balení 140m</t>
  </si>
  <si>
    <t>32</t>
  </si>
  <si>
    <t>-2036476453</t>
  </si>
  <si>
    <t>30</t>
  </si>
  <si>
    <t>101112</t>
  </si>
  <si>
    <t>IMA-LET 22 x 10 balení 250m</t>
  </si>
  <si>
    <t>-585936928</t>
  </si>
  <si>
    <t>31</t>
  </si>
  <si>
    <t>101117</t>
  </si>
  <si>
    <t>IMA-LET 28 x 10 balení 160m</t>
  </si>
  <si>
    <t>-696805991</t>
  </si>
  <si>
    <t>101109.1</t>
  </si>
  <si>
    <t>IMA-LET 18 x 20 balení 140m</t>
  </si>
  <si>
    <t>-1119783080</t>
  </si>
  <si>
    <t>33</t>
  </si>
  <si>
    <t>101114.1</t>
  </si>
  <si>
    <t>IMA-LET 22 x 20 balení 100m</t>
  </si>
  <si>
    <t>-436107404</t>
  </si>
  <si>
    <t>34</t>
  </si>
  <si>
    <t>101119</t>
  </si>
  <si>
    <t>IMA-LET 28 x 20 balení 90m</t>
  </si>
  <si>
    <t>-763698275</t>
  </si>
  <si>
    <t>35</t>
  </si>
  <si>
    <t>713530810</t>
  </si>
  <si>
    <t>Montáž protipožiarnej manžety na prestup potrubia d 92-125 mm, EI120, z jednej strany</t>
  </si>
  <si>
    <t>-1993863361</t>
  </si>
  <si>
    <t>36</t>
  </si>
  <si>
    <t>286220044900</t>
  </si>
  <si>
    <t>Protipožiarna manžeta RAUPIANO PLUS plus DN 110, materiál: oceľový plech/Intuplast</t>
  </si>
  <si>
    <t>1560845754</t>
  </si>
  <si>
    <t>37</t>
  </si>
  <si>
    <t>713530850</t>
  </si>
  <si>
    <t>Tesnenie potrubia do d 50 mm protipožiarnou speňujúcou páskou</t>
  </si>
  <si>
    <t>1649489532</t>
  </si>
  <si>
    <t>38</t>
  </si>
  <si>
    <t>449410002600</t>
  </si>
  <si>
    <t>Protipožiarny akrylátový tmel HILTI CFS-S ACR, objem 310 ml</t>
  </si>
  <si>
    <t>1519046223</t>
  </si>
  <si>
    <t>39</t>
  </si>
  <si>
    <t>449410003400</t>
  </si>
  <si>
    <t>Protipožiarna malta HILTI CFS-M RG, hmotnosť 20 kg</t>
  </si>
  <si>
    <t>-1083882863</t>
  </si>
  <si>
    <t>40</t>
  </si>
  <si>
    <t>449410001800</t>
  </si>
  <si>
    <t>Protipožiarna speňujúca páska HILTI CP 648-S-50/1 1/2", lxšxv 169x45x4,5 mm</t>
  </si>
  <si>
    <t>-1590257079</t>
  </si>
  <si>
    <t>41</t>
  </si>
  <si>
    <t>998713203</t>
  </si>
  <si>
    <t>Presun hmôt pre izolácie tepelné v objektoch výšky nad 12 m do 24 m</t>
  </si>
  <si>
    <t>%</t>
  </si>
  <si>
    <t>721</t>
  </si>
  <si>
    <t>Zdravotech. vnútorná kanalizácia</t>
  </si>
  <si>
    <t>42</t>
  </si>
  <si>
    <t>721170962</t>
  </si>
  <si>
    <t>Oprava odpadového potrubia novodurového prepojenie doterajšieho potrubia D 63</t>
  </si>
  <si>
    <t>44</t>
  </si>
  <si>
    <t>43</t>
  </si>
  <si>
    <t>721170965</t>
  </si>
  <si>
    <t>Oprava odpadového potrubia novodurového prepojenie doterajšieho pripojovacieho potrubia D 110</t>
  </si>
  <si>
    <t>46</t>
  </si>
  <si>
    <t>A97</t>
  </si>
  <si>
    <t>Flexi napojenie k WC</t>
  </si>
  <si>
    <t>-1119157419</t>
  </si>
  <si>
    <t>45</t>
  </si>
  <si>
    <t>721171808</t>
  </si>
  <si>
    <t>Demontáž potrubia z novodurových rúr odpadového alebo pripojovacieho nad 75 do D114,  -0,00198 t</t>
  </si>
  <si>
    <t>-2126378016</t>
  </si>
  <si>
    <t>721172503</t>
  </si>
  <si>
    <t>Montáž čistiaceho kusu pre tiché potrubia DN 100</t>
  </si>
  <si>
    <t>1732787612</t>
  </si>
  <si>
    <t>47</t>
  </si>
  <si>
    <t>286540143100</t>
  </si>
  <si>
    <t>Rúra s čistiacim otvorom RAUPIANO Plus RAU-PP (minerálna výstuž) DN 110, odhlučnený systém domovej kanalizácie</t>
  </si>
  <si>
    <t>-731309864</t>
  </si>
  <si>
    <t>48</t>
  </si>
  <si>
    <t>721172581</t>
  </si>
  <si>
    <t>Montáž odpadového PP potrubia RAUPIANO odhlučneného DN 40</t>
  </si>
  <si>
    <t>2055010926</t>
  </si>
  <si>
    <t>49</t>
  </si>
  <si>
    <t>286140045800</t>
  </si>
  <si>
    <t>Rúra odpadová odhlučnená RAUPIANO Plus DN 40, dĺ. 1 m, materiál: RAU-PP (minerálna výstuž)</t>
  </si>
  <si>
    <t>-1835277080</t>
  </si>
  <si>
    <t>50</t>
  </si>
  <si>
    <t>721172584</t>
  </si>
  <si>
    <t>Montáž odpadového PP potrubia RAUPIANO odhlučneného DN 50</t>
  </si>
  <si>
    <t>-117277526</t>
  </si>
  <si>
    <t>51</t>
  </si>
  <si>
    <t>286140046500</t>
  </si>
  <si>
    <t>Rúra odpadová odhlučnená RAUPIANO Plus DN 50, dĺ. 1 m, materiál: RAU-PP (minerálna výstuž)</t>
  </si>
  <si>
    <t>-1189807463</t>
  </si>
  <si>
    <t>52</t>
  </si>
  <si>
    <t>721172593</t>
  </si>
  <si>
    <t>Montáž odpadového PP potrubia RAUPIANO odhlučneného DN 110</t>
  </si>
  <si>
    <t>870158504</t>
  </si>
  <si>
    <t>53</t>
  </si>
  <si>
    <t>286140048800</t>
  </si>
  <si>
    <t>Rúra odpadová odhlučnená RAUPIANO Plus DN 110, dĺ. 1 m, materiál: RAU-PP (minerálna výstuž)</t>
  </si>
  <si>
    <t>-977948757</t>
  </si>
  <si>
    <t>54</t>
  </si>
  <si>
    <t>721172639</t>
  </si>
  <si>
    <t>Montáž odbočky odpadového potrubia RAUPIANO odhlučneného DN 110</t>
  </si>
  <si>
    <t>-406974393</t>
  </si>
  <si>
    <t>55</t>
  </si>
  <si>
    <t>286540115200</t>
  </si>
  <si>
    <t>Odbočka jednoduchá RAUPIANO Plus RAU-PP (minerálna výstuž) DN 110/ 50, 45°, odhlučnený systém domovej kanalizácie</t>
  </si>
  <si>
    <t>1343183239</t>
  </si>
  <si>
    <t>56</t>
  </si>
  <si>
    <t>286540115600</t>
  </si>
  <si>
    <t>Odbočka jednoduchá RAUPIANO Plus RAU-PP (minerálna výstuž) DN 110/110, 45°, odhlučnený systém domovej kanalizácie</t>
  </si>
  <si>
    <t>980605870</t>
  </si>
  <si>
    <t>57</t>
  </si>
  <si>
    <t>721172712</t>
  </si>
  <si>
    <t>Montáž presuvky odpadového potrubia RAUPIANO DN 110</t>
  </si>
  <si>
    <t>-1329744442</t>
  </si>
  <si>
    <t>58</t>
  </si>
  <si>
    <t>286540157500</t>
  </si>
  <si>
    <t>Presuvka RAUPIANO Plus RAU-PP (minerálna výstuž) DN 110, odhlučnený systém domovej kanalizácie</t>
  </si>
  <si>
    <t>-256162554</t>
  </si>
  <si>
    <t>59</t>
  </si>
  <si>
    <t>721194109</t>
  </si>
  <si>
    <t>Zriadenie prípojky na potrubí vyvedenie a upevnenie odpadových výpustiek D 110x2, 3</t>
  </si>
  <si>
    <t>-381694897</t>
  </si>
  <si>
    <t>60</t>
  </si>
  <si>
    <t>721220801</t>
  </si>
  <si>
    <t>Demontáž zápachovej uzávierky do DN 70,  -0,00310t</t>
  </si>
  <si>
    <t>331585844</t>
  </si>
  <si>
    <t>61</t>
  </si>
  <si>
    <t>721274112</t>
  </si>
  <si>
    <t>Montáž ventilačných hlavíc - iných typov DN 100</t>
  </si>
  <si>
    <t>-936086969</t>
  </si>
  <si>
    <t>62</t>
  </si>
  <si>
    <t>429720000300</t>
  </si>
  <si>
    <t>Súprava vetracej hlavice HL810, DN 110, materiál PP</t>
  </si>
  <si>
    <t>-1633578838</t>
  </si>
  <si>
    <t>63</t>
  </si>
  <si>
    <t>721290111</t>
  </si>
  <si>
    <t>Ostatné - skúška tesnosti kanalizácie v objektoch vodou do DN 125</t>
  </si>
  <si>
    <t>64</t>
  </si>
  <si>
    <t>721290823</t>
  </si>
  <si>
    <t>Vnútrostav. premiestnenie vybúraných hmôt vnútor. kanal. vodorovne do 100 m z budov vysokých do 24 m</t>
  </si>
  <si>
    <t>65</t>
  </si>
  <si>
    <t>998721203</t>
  </si>
  <si>
    <t>Presun hmôt pre vnútornú kanalizáciu v objektoch výšky nad 12 do 24 m</t>
  </si>
  <si>
    <t>66</t>
  </si>
  <si>
    <t>722</t>
  </si>
  <si>
    <t>Zdravotechnika - vnútorný vodovod</t>
  </si>
  <si>
    <t>969011121</t>
  </si>
  <si>
    <t>Vybúranie vodovodného vedenia DN do 52 mm,  -0,01300t</t>
  </si>
  <si>
    <t>776241375</t>
  </si>
  <si>
    <t>67</t>
  </si>
  <si>
    <t>230140005</t>
  </si>
  <si>
    <t xml:space="preserve">Montáž rúrok D x t 18 x 1, z nehrdzavejúcej ocele </t>
  </si>
  <si>
    <t>-1027663986</t>
  </si>
  <si>
    <t>68</t>
  </si>
  <si>
    <t>141120013300</t>
  </si>
  <si>
    <t>VIEGA Sanpress rúrka nerez 6m, 2203 d18x1 289034V</t>
  </si>
  <si>
    <t>1439676530</t>
  </si>
  <si>
    <t>69</t>
  </si>
  <si>
    <t>230140008</t>
  </si>
  <si>
    <t>Montáž rúrok D x t 22 x 1,2, z nehrdzavejúcej ocele</t>
  </si>
  <si>
    <t>1064120790</t>
  </si>
  <si>
    <t>70</t>
  </si>
  <si>
    <t>141120013400</t>
  </si>
  <si>
    <t>VIEGA Sanpress rúrka nerez 6m, 2203 d22x1,2 102708V</t>
  </si>
  <si>
    <t>128</t>
  </si>
  <si>
    <t>2090918528</t>
  </si>
  <si>
    <t>71</t>
  </si>
  <si>
    <t>230140014</t>
  </si>
  <si>
    <t>Montáž rúrok D x t 28 x 1,2, z nehrdzavejúcej ocele</t>
  </si>
  <si>
    <t>-2019182916</t>
  </si>
  <si>
    <t>72</t>
  </si>
  <si>
    <t>141120013500</t>
  </si>
  <si>
    <t>VIEGA Sanpress rúrka nerez 6m, 2203 d28x1,2 102708V</t>
  </si>
  <si>
    <t>-847394747</t>
  </si>
  <si>
    <t>73</t>
  </si>
  <si>
    <t>722161106</t>
  </si>
  <si>
    <t>Montáž tvarovky pre vodovodné nerezové potrubie spájanej lisovaním D 22 mm</t>
  </si>
  <si>
    <t>-1048814791</t>
  </si>
  <si>
    <t>74</t>
  </si>
  <si>
    <t>316110051300</t>
  </si>
  <si>
    <t>Oblúk lícovaný 90° d 22 mm, ušľachtilá oceľ</t>
  </si>
  <si>
    <t>316680356</t>
  </si>
  <si>
    <t>75</t>
  </si>
  <si>
    <t>316110060800</t>
  </si>
  <si>
    <t>T-kus 90° redukovaný d 22x18x22 mm, ušľachtilá oceľ, tesniaci krúžok CIIR</t>
  </si>
  <si>
    <t>996395489</t>
  </si>
  <si>
    <t>76</t>
  </si>
  <si>
    <t>3161100677000</t>
  </si>
  <si>
    <t>Redukcia s jedným hladkým ukončením d 22/18 mm, ušľachtilá oceľ, tesniaci krúžok CIIR</t>
  </si>
  <si>
    <t>-1498032355</t>
  </si>
  <si>
    <t>77</t>
  </si>
  <si>
    <t>722161109</t>
  </si>
  <si>
    <t>Montáž tvarovky pre vodovodné nerezové potrubie spájanej lisovaním D 28 mm</t>
  </si>
  <si>
    <t>-1651923679</t>
  </si>
  <si>
    <t>78</t>
  </si>
  <si>
    <t>316110061000</t>
  </si>
  <si>
    <t>T-kus 90° redukovaný d 28x18x28 mm, ušľachtilá oceľ, tesniaci krúžok CIIR</t>
  </si>
  <si>
    <t>1380896085</t>
  </si>
  <si>
    <t>79</t>
  </si>
  <si>
    <t>316110068000</t>
  </si>
  <si>
    <t>Redukcia s jedným hladkým ukončením d 28/22 mm, ušľachtilá oceľ, tesniaci krúžok CIIR</t>
  </si>
  <si>
    <t>-1633239489</t>
  </si>
  <si>
    <t>80</t>
  </si>
  <si>
    <t>722190901</t>
  </si>
  <si>
    <t>Uzatvorenie alebo otvorenie vodovodného potrubia</t>
  </si>
  <si>
    <t>82</t>
  </si>
  <si>
    <t>81</t>
  </si>
  <si>
    <t>722190401</t>
  </si>
  <si>
    <t xml:space="preserve">Dopojenie na existujúce rozvody bytu </t>
  </si>
  <si>
    <t>-500788535</t>
  </si>
  <si>
    <t>722221010</t>
  </si>
  <si>
    <t>Montáž guľového kohúta závitového priameho pre vodu G 1/2</t>
  </si>
  <si>
    <t>1988400987</t>
  </si>
  <si>
    <t>83</t>
  </si>
  <si>
    <t>551110013700</t>
  </si>
  <si>
    <t>Guľový uzáver pre vodu Perfecta, 1/2" FF, páčka, niklovaná mosadz, IVAR</t>
  </si>
  <si>
    <t>1405024039</t>
  </si>
  <si>
    <t>84</t>
  </si>
  <si>
    <t>722221020</t>
  </si>
  <si>
    <t>Montáž guľového kohúta závitového priameho pre vodu G 1</t>
  </si>
  <si>
    <t>1449230588</t>
  </si>
  <si>
    <t>85</t>
  </si>
  <si>
    <t>551110013900</t>
  </si>
  <si>
    <t>Guľový uzáver pre vodu Perfecta, 1" FF, páčka, niklovaná mosadz, IVAR</t>
  </si>
  <si>
    <t>1595614553</t>
  </si>
  <si>
    <t>86</t>
  </si>
  <si>
    <t>31708</t>
  </si>
  <si>
    <t>Prechodka s vonkajším závitom d 28 mm - 1", Mapress ušľachtilá oceľ, tesniaci krúžok CIIR</t>
  </si>
  <si>
    <t>1102921149</t>
  </si>
  <si>
    <t>87</t>
  </si>
  <si>
    <t>722221082</t>
  </si>
  <si>
    <t>Montáž guľového kohúta vypúšťacieho závitového G 1/2</t>
  </si>
  <si>
    <t>1145366880</t>
  </si>
  <si>
    <t>88</t>
  </si>
  <si>
    <t>551110011200</t>
  </si>
  <si>
    <t>Guľový uzáver vypúšťací s páčkou, 1/2" M, mosadz, IVAR</t>
  </si>
  <si>
    <t>445418137</t>
  </si>
  <si>
    <t>89</t>
  </si>
  <si>
    <t>722221265</t>
  </si>
  <si>
    <t>Montáž spätného ventilu závitového G 1/2</t>
  </si>
  <si>
    <t>-1005199919</t>
  </si>
  <si>
    <t>90</t>
  </si>
  <si>
    <t>551110016400</t>
  </si>
  <si>
    <t>Spätný ventil kontrolovateľný, 1/2" FF, PN 16, mosadz, disk plast IVAR</t>
  </si>
  <si>
    <t>1069420452</t>
  </si>
  <si>
    <t>91</t>
  </si>
  <si>
    <t>722229102</t>
  </si>
  <si>
    <t>Montáž ventilu výtok., plavák.,vypúšť.,odvodňov.,kohút.plniaceho,vypúšťacieho PN 0.6, ventilov G 3/4</t>
  </si>
  <si>
    <t>-872599965</t>
  </si>
  <si>
    <t>92</t>
  </si>
  <si>
    <t>551210009700</t>
  </si>
  <si>
    <t>Ventil odvzdušňovací automatický, 3/4", PN 10, mosadz, IVAR</t>
  </si>
  <si>
    <t>-1567344027</t>
  </si>
  <si>
    <t>93</t>
  </si>
  <si>
    <t>722220864</t>
  </si>
  <si>
    <t>Demontáž armatúry závitovej s dvomi závitmi do G 2,  -0,00244t</t>
  </si>
  <si>
    <t>796696197</t>
  </si>
  <si>
    <t>94</t>
  </si>
  <si>
    <t>722290226</t>
  </si>
  <si>
    <t>Tlaková skúška vodovodného potrubia závitového do DN 50</t>
  </si>
  <si>
    <t>102</t>
  </si>
  <si>
    <t>95</t>
  </si>
  <si>
    <t>722290234</t>
  </si>
  <si>
    <t>Prepláchnutie a dezinfekcia vodovodného potrubia do DN 80</t>
  </si>
  <si>
    <t>104</t>
  </si>
  <si>
    <t>96</t>
  </si>
  <si>
    <t>722290823</t>
  </si>
  <si>
    <t>Vnútrostav. premiestnenie vybúraných hmôt vnútorný vodovod vodorovne do 100 m z budov vys. do 24 m</t>
  </si>
  <si>
    <t>106</t>
  </si>
  <si>
    <t>97</t>
  </si>
  <si>
    <t>998722203</t>
  </si>
  <si>
    <t>Presun hmôt pre vnútorný vodovod v objektoch výšky nad 12 do 24 m</t>
  </si>
  <si>
    <t>108</t>
  </si>
  <si>
    <t>725</t>
  </si>
  <si>
    <t>Zdravotechnika - zariaď. predmety</t>
  </si>
  <si>
    <t>98</t>
  </si>
  <si>
    <t>722220121</t>
  </si>
  <si>
    <t>Montáž armatúry závitovej s jedným závitom, nástenka pre batériu G 1/2</t>
  </si>
  <si>
    <t>spar</t>
  </si>
  <si>
    <t>-591301680</t>
  </si>
  <si>
    <t>5510124100</t>
  </si>
  <si>
    <t>Ventil rohový RDL 80 1/2"</t>
  </si>
  <si>
    <t>1062273786</t>
  </si>
  <si>
    <t>100</t>
  </si>
  <si>
    <t>725110811</t>
  </si>
  <si>
    <t>Demontáž záchoda splachovacieho s nádržou alebo s tlakovým splachovačom,  do sute -0,01933t</t>
  </si>
  <si>
    <t>súb</t>
  </si>
  <si>
    <t>616031783</t>
  </si>
  <si>
    <t>101</t>
  </si>
  <si>
    <t>725110815</t>
  </si>
  <si>
    <t>Demontáž záchoda splachovacieho s nádržou alebo s tlakovým splachovačom, na ďalšie použitie</t>
  </si>
  <si>
    <t>súb.</t>
  </si>
  <si>
    <t>-1045454539</t>
  </si>
  <si>
    <t>725210821</t>
  </si>
  <si>
    <t>Demontáž umývadiel alebo umývadielok bez výtokovej armatúry, do sute  -0,01946t</t>
  </si>
  <si>
    <t>-1920282128</t>
  </si>
  <si>
    <t>103</t>
  </si>
  <si>
    <t>725220832</t>
  </si>
  <si>
    <t>Demontáž vane akrylátovej vane rovnej do sute,  -0.08510t</t>
  </si>
  <si>
    <t>622511438</t>
  </si>
  <si>
    <t>725119307</t>
  </si>
  <si>
    <t>Montáž záchodovej misy keramickej kombinovanej s rovným odpadom</t>
  </si>
  <si>
    <t>1696697558</t>
  </si>
  <si>
    <t>105</t>
  </si>
  <si>
    <t>642340000100</t>
  </si>
  <si>
    <t>Kombinované WC keramické MIO, rozmer 360x680x400 mm, VARIO odpad, hlboké splachovanie, JIKA</t>
  </si>
  <si>
    <t>1823375596</t>
  </si>
  <si>
    <t>6420144610</t>
  </si>
  <si>
    <t>Sedátko s poklopom MIO, 378x448 mm, duroplast, biela</t>
  </si>
  <si>
    <t>-1897411989</t>
  </si>
  <si>
    <t>107</t>
  </si>
  <si>
    <t>725219201</t>
  </si>
  <si>
    <t>Montáž umývadla keramického na konzoly, bez výtokovej armatúry</t>
  </si>
  <si>
    <t>-1814893300</t>
  </si>
  <si>
    <t>135368</t>
  </si>
  <si>
    <t>1662455638</t>
  </si>
  <si>
    <t>109</t>
  </si>
  <si>
    <t>725241141</t>
  </si>
  <si>
    <t>Montáž - vanička sprchová akrylátová štvrťkruhová 800x800 mm</t>
  </si>
  <si>
    <t>727839702</t>
  </si>
  <si>
    <t>110</t>
  </si>
  <si>
    <t>554230001800</t>
  </si>
  <si>
    <t>Sprchovacia vanička akrylátová štvrťkruhová ŠTANDARD bez nôh, rozmer Plus 800x800 mm, s integrovaným panelom, hĺbka 90 mm, KOLO</t>
  </si>
  <si>
    <t>490953938</t>
  </si>
  <si>
    <t>111</t>
  </si>
  <si>
    <t>554230005900</t>
  </si>
  <si>
    <t>Nohy pre sprchovacie vaničky akrylátové AKCENT, ŠTANDARD PLUS, U profil 600 mm, KOLO</t>
  </si>
  <si>
    <t>27137189</t>
  </si>
  <si>
    <t>112</t>
  </si>
  <si>
    <t>725245191</t>
  </si>
  <si>
    <t>1999386868</t>
  </si>
  <si>
    <t>113</t>
  </si>
  <si>
    <t>552230000400</t>
  </si>
  <si>
    <t>Kút sprchový CUBITO PURE štvrťkruhový, štvordielny, rozmer 800x800x1950 mm, 6 mm bezpečnostné sklo, JIKA</t>
  </si>
  <si>
    <t>315431200</t>
  </si>
  <si>
    <t>114</t>
  </si>
  <si>
    <t>725829206</t>
  </si>
  <si>
    <t>Montáž batérie umývadlovej a drezovej stojankovej s mechanickým ovládaním odpadového ventilu</t>
  </si>
  <si>
    <t>-2064690777</t>
  </si>
  <si>
    <t>115</t>
  </si>
  <si>
    <t>H3117110040011</t>
  </si>
  <si>
    <t>Umyv stoj bat MIO, vxšxl 50x200x320 mm</t>
  </si>
  <si>
    <t>-2006385316</t>
  </si>
  <si>
    <t>116</t>
  </si>
  <si>
    <t>725849201</t>
  </si>
  <si>
    <t>Montáž batérie sprchovej nástennej pákovej, klasickej</t>
  </si>
  <si>
    <t>860816516</t>
  </si>
  <si>
    <t>117</t>
  </si>
  <si>
    <t>551450002700</t>
  </si>
  <si>
    <t>207005364</t>
  </si>
  <si>
    <t>118</t>
  </si>
  <si>
    <t>90287</t>
  </si>
  <si>
    <t>SPRÁVNA TREFA sprchová súprava (sprcha,hadica,tyč 60cm), chróm</t>
  </si>
  <si>
    <t>sada</t>
  </si>
  <si>
    <t>46438058</t>
  </si>
  <si>
    <t>119</t>
  </si>
  <si>
    <t>725869301</t>
  </si>
  <si>
    <t>Montáž zápachovej uzávierky pre zariaďovacie predmety, umývadlová do D 40</t>
  </si>
  <si>
    <t>-1125078689</t>
  </si>
  <si>
    <t>120</t>
  </si>
  <si>
    <t>100674</t>
  </si>
  <si>
    <t>Fľašový zápachový uzáver, rozmer 1 1/4x1 1/4, obj.č. 100674- Odtoky pre umývadlá a bidety V2, VIEGA</t>
  </si>
  <si>
    <t>-1620974159</t>
  </si>
  <si>
    <t>121</t>
  </si>
  <si>
    <t>725869340</t>
  </si>
  <si>
    <t>Montáž zápachovej uzávierky pre zariaďovacie predmety, sprchovej do D 50</t>
  </si>
  <si>
    <t>-318654499</t>
  </si>
  <si>
    <t>122</t>
  </si>
  <si>
    <t>551620002800</t>
  </si>
  <si>
    <t>Odtok sprchovej vaničky s otvorom pre ventil d 52 mm, pripájacie koleno d 50 mm s guľovým kĺbom, plast</t>
  </si>
  <si>
    <t>-62875690</t>
  </si>
  <si>
    <t>123</t>
  </si>
  <si>
    <t>998725203</t>
  </si>
  <si>
    <t>Presun hmôt pre zariaďovacie predmety v objektoch výšky nad 12 do 24 m</t>
  </si>
  <si>
    <t>767</t>
  </si>
  <si>
    <t>Konštrukcie doplnkové kovové</t>
  </si>
  <si>
    <t>124</t>
  </si>
  <si>
    <t>230050031</t>
  </si>
  <si>
    <t>Montáž doplnkových konštrukcií - z profilov. materiálov</t>
  </si>
  <si>
    <t>kg</t>
  </si>
  <si>
    <t>-1823842149</t>
  </si>
  <si>
    <t>125</t>
  </si>
  <si>
    <t>01</t>
  </si>
  <si>
    <t>Podperný systém HILTY pre potrubie, závitové tyče, nosník, podložka pre uchytenie potrubí, spojovací a montážny materiál</t>
  </si>
  <si>
    <t>256</t>
  </si>
  <si>
    <t>-1472496240</t>
  </si>
  <si>
    <t>126</t>
  </si>
  <si>
    <t>230050033</t>
  </si>
  <si>
    <t>Montáž doplnkových konštrukcií - z rúrkových materiálov</t>
  </si>
  <si>
    <t>-1854018848</t>
  </si>
  <si>
    <t>127</t>
  </si>
  <si>
    <t>286710007200</t>
  </si>
  <si>
    <t>Potrubná objímka MP-PI pozinkovaná, rozsah upínania D 20-24 mm, DN potrubia, 1/2", M8, EPDM izolant, HILTI</t>
  </si>
  <si>
    <t>-1626990888</t>
  </si>
  <si>
    <t>286710007300</t>
  </si>
  <si>
    <t>Potrubná objímka MP-PI pozinkovaná, rozsah upínania D 25-28 mm, DN potrubia 3/4", M8, EPDM izolant, HILTI</t>
  </si>
  <si>
    <t>531945769</t>
  </si>
  <si>
    <t>129</t>
  </si>
  <si>
    <t>141930000700</t>
  </si>
  <si>
    <t>Objímka oceľová pozinkovaná d 110 so závitovým nátrubkom M 10, pre klzné upevnenie rúr, GEBERIT</t>
  </si>
  <si>
    <t>2085387204</t>
  </si>
  <si>
    <t>130</t>
  </si>
  <si>
    <t>286710009800</t>
  </si>
  <si>
    <t>Zvukovoizolačné podperné upevnenie RAUPIANO Plus DN 110, so zvukovoizolačnou vložkou a rýchlouzáverom, pozinkovaná pásková oceľ, REHAU</t>
  </si>
  <si>
    <t>1977805968</t>
  </si>
  <si>
    <t>131</t>
  </si>
  <si>
    <t>726190915</t>
  </si>
  <si>
    <t>Oprava v inštalačných prefabrikátoch, spätná montáž krycích dvierok alebo dosiek zadnej steny WC</t>
  </si>
  <si>
    <t>-249450288</t>
  </si>
  <si>
    <t>132</t>
  </si>
  <si>
    <t>590160001600</t>
  </si>
  <si>
    <t>-1224374275</t>
  </si>
  <si>
    <t>133</t>
  </si>
  <si>
    <t>590160002000</t>
  </si>
  <si>
    <t>377438770</t>
  </si>
  <si>
    <t>134</t>
  </si>
  <si>
    <t>726190915.1</t>
  </si>
  <si>
    <t xml:space="preserve">Montáž obloženia potrubných rozvodov v spoločných priestoroch </t>
  </si>
  <si>
    <t>439914177</t>
  </si>
  <si>
    <t>135</t>
  </si>
  <si>
    <t>590110000900</t>
  </si>
  <si>
    <t>Doska sadrokartónová Knauf FIREBOARD protipožiarna hr. 25,0 mm, šxl 1250x2000 mm</t>
  </si>
  <si>
    <t>-9935159</t>
  </si>
  <si>
    <t>136</t>
  </si>
  <si>
    <t>311510000500</t>
  </si>
  <si>
    <t>Strmeň akustický 60, dĺ. 60 mm, na pružné napojenie podhľadu alebo steny, 100 ks, KNAUF</t>
  </si>
  <si>
    <t>-658333904</t>
  </si>
  <si>
    <t>137</t>
  </si>
  <si>
    <t>311510000600</t>
  </si>
  <si>
    <t>Kotvový rýchlozáves s poistkou pre CD profil KNAUF 60/27, 100 ks</t>
  </si>
  <si>
    <t>bal</t>
  </si>
  <si>
    <t>-905542048</t>
  </si>
  <si>
    <t>138</t>
  </si>
  <si>
    <t>590180000400</t>
  </si>
  <si>
    <t>Profil CD Knauf oceľový, šxvxl 60x27x2600 mm, hr. plechu 0,6 mm pre podhľady a predsadené steny</t>
  </si>
  <si>
    <t>1004164728</t>
  </si>
  <si>
    <t>139</t>
  </si>
  <si>
    <t>3632003500</t>
  </si>
  <si>
    <t>Sadrový tmel KNAUF Uniflott, 5 kg</t>
  </si>
  <si>
    <t>vrece</t>
  </si>
  <si>
    <t>-859968965</t>
  </si>
  <si>
    <t>140</t>
  </si>
  <si>
    <t>1680100063</t>
  </si>
  <si>
    <t>Finálna stierka a výplňový tmel Knauf Goldband Finish, 18 kg</t>
  </si>
  <si>
    <t>bal.</t>
  </si>
  <si>
    <t>-206349286</t>
  </si>
  <si>
    <t>141</t>
  </si>
  <si>
    <t>3630352617</t>
  </si>
  <si>
    <t>MS polymérová hmota Knauf POWER–ELAST</t>
  </si>
  <si>
    <t>-215122514</t>
  </si>
  <si>
    <t>142</t>
  </si>
  <si>
    <t>998767203</t>
  </si>
  <si>
    <t>Presun hmôt pre kovové stavebné doplnkové konštrukcie v objektoch výšky nad 12 do 24 m</t>
  </si>
  <si>
    <t>VRN</t>
  </si>
  <si>
    <t>Vedľajšie rozpočtové náklady</t>
  </si>
  <si>
    <t>143</t>
  </si>
  <si>
    <t>000600054</t>
  </si>
  <si>
    <t>Zariadenie staveniska - vyvolané investície zariadenia staveniska prenájom kontajneru</t>
  </si>
  <si>
    <t>sub</t>
  </si>
  <si>
    <t>1024</t>
  </si>
  <si>
    <t>600812194</t>
  </si>
  <si>
    <t>Umývadlo MIO-N 45cm biela</t>
  </si>
  <si>
    <t>Montáž - zástena sprchová zásuvná, štvrťkruh</t>
  </si>
  <si>
    <t>Dvierka revízne s pevnými pántami , šxl 200x200 mm do sadrokartónových systémov RIGIPS</t>
  </si>
  <si>
    <t>Dvierka revízne s pevnými pántami , šxl 600x600 mm do sadrokartónových systémov RIGIPS</t>
  </si>
  <si>
    <t xml:space="preserve">Batéria sprchová nástenná páková, rozteč 150 mm, bez sprchovej sady,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</si>
</sst>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22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6" workbookViewId="0">
      <selection activeCell="AN100" sqref="AN10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0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77" t="s">
        <v>11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79" t="s">
        <v>13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25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23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29</v>
      </c>
    </row>
    <row r="19" spans="1:71" s="1" customFormat="1" ht="12" customHeight="1">
      <c r="B19" s="17"/>
      <c r="D19" s="23" t="s">
        <v>30</v>
      </c>
      <c r="AK19" s="23" t="s">
        <v>21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25</v>
      </c>
      <c r="AK20" s="23" t="s">
        <v>23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2">
        <f>ROUND(AG94,2)</f>
        <v>0</v>
      </c>
      <c r="AL26" s="183"/>
      <c r="AM26" s="183"/>
      <c r="AN26" s="183"/>
      <c r="AO26" s="18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4" t="s">
        <v>33</v>
      </c>
      <c r="M28" s="184"/>
      <c r="N28" s="184"/>
      <c r="O28" s="184"/>
      <c r="P28" s="184"/>
      <c r="Q28" s="26"/>
      <c r="R28" s="26"/>
      <c r="S28" s="26"/>
      <c r="T28" s="26"/>
      <c r="U28" s="26"/>
      <c r="V28" s="26"/>
      <c r="W28" s="184" t="s">
        <v>34</v>
      </c>
      <c r="X28" s="184"/>
      <c r="Y28" s="184"/>
      <c r="Z28" s="184"/>
      <c r="AA28" s="184"/>
      <c r="AB28" s="184"/>
      <c r="AC28" s="184"/>
      <c r="AD28" s="184"/>
      <c r="AE28" s="184"/>
      <c r="AF28" s="26"/>
      <c r="AG28" s="26"/>
      <c r="AH28" s="26"/>
      <c r="AI28" s="26"/>
      <c r="AJ28" s="26"/>
      <c r="AK28" s="184" t="s">
        <v>35</v>
      </c>
      <c r="AL28" s="184"/>
      <c r="AM28" s="184"/>
      <c r="AN28" s="184"/>
      <c r="AO28" s="184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87">
        <v>0.2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1"/>
    </row>
    <row r="30" spans="1:71" s="3" customFormat="1" ht="14.45" customHeight="1">
      <c r="B30" s="31"/>
      <c r="F30" s="23" t="s">
        <v>38</v>
      </c>
      <c r="L30" s="187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1"/>
    </row>
    <row r="31" spans="1:71" s="3" customFormat="1" ht="14.45" hidden="1" customHeight="1">
      <c r="B31" s="31"/>
      <c r="F31" s="23" t="s">
        <v>39</v>
      </c>
      <c r="L31" s="187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1"/>
    </row>
    <row r="32" spans="1:71" s="3" customFormat="1" ht="14.45" hidden="1" customHeight="1">
      <c r="B32" s="31"/>
      <c r="F32" s="23" t="s">
        <v>40</v>
      </c>
      <c r="L32" s="187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1"/>
    </row>
    <row r="33" spans="1:57" s="3" customFormat="1" ht="14.45" hidden="1" customHeight="1">
      <c r="B33" s="31"/>
      <c r="F33" s="23" t="s">
        <v>41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88" t="s">
        <v>44</v>
      </c>
      <c r="Y35" s="189"/>
      <c r="Z35" s="189"/>
      <c r="AA35" s="189"/>
      <c r="AB35" s="189"/>
      <c r="AC35" s="34"/>
      <c r="AD35" s="34"/>
      <c r="AE35" s="34"/>
      <c r="AF35" s="34"/>
      <c r="AG35" s="34"/>
      <c r="AH35" s="34"/>
      <c r="AI35" s="34"/>
      <c r="AJ35" s="34"/>
      <c r="AK35" s="190">
        <f>SUM(AK26:AK33)</f>
        <v>0</v>
      </c>
      <c r="AL35" s="189"/>
      <c r="AM35" s="189"/>
      <c r="AN35" s="189"/>
      <c r="AO35" s="19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RK_2019_12</v>
      </c>
      <c r="AR84" s="45"/>
    </row>
    <row r="85" spans="1:91" s="5" customFormat="1" ht="36.950000000000003" customHeight="1">
      <c r="B85" s="46"/>
      <c r="C85" s="47" t="s">
        <v>12</v>
      </c>
      <c r="L85" s="158" t="str">
        <f>K6</f>
        <v>Školský internát Banská Bystrica - stavebné úpravy sociálnych zariadení a výmena zvislých rozvodov</v>
      </c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Havranské 6379/3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60" t="str">
        <f>IF(AN8= "","",AN8)</f>
        <v>17.12.2019</v>
      </c>
      <c r="AN87" s="16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Školský internát, Internátna č.: 4, 974 04 Banská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61" t="str">
        <f>IF(E17="","",E17)</f>
        <v>Ing. Rastislav Kohút</v>
      </c>
      <c r="AN89" s="162"/>
      <c r="AO89" s="162"/>
      <c r="AP89" s="162"/>
      <c r="AQ89" s="26"/>
      <c r="AR89" s="27"/>
      <c r="AS89" s="163" t="s">
        <v>52</v>
      </c>
      <c r="AT89" s="16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61" t="str">
        <f>IF(E20="","",E20)</f>
        <v xml:space="preserve"> </v>
      </c>
      <c r="AN90" s="162"/>
      <c r="AO90" s="162"/>
      <c r="AP90" s="162"/>
      <c r="AQ90" s="26"/>
      <c r="AR90" s="27"/>
      <c r="AS90" s="165"/>
      <c r="AT90" s="16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65"/>
      <c r="AT91" s="16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67" t="s">
        <v>53</v>
      </c>
      <c r="D92" s="168"/>
      <c r="E92" s="168"/>
      <c r="F92" s="168"/>
      <c r="G92" s="168"/>
      <c r="H92" s="54"/>
      <c r="I92" s="169" t="s">
        <v>54</v>
      </c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70" t="s">
        <v>55</v>
      </c>
      <c r="AH92" s="168"/>
      <c r="AI92" s="168"/>
      <c r="AJ92" s="168"/>
      <c r="AK92" s="168"/>
      <c r="AL92" s="168"/>
      <c r="AM92" s="168"/>
      <c r="AN92" s="169" t="s">
        <v>56</v>
      </c>
      <c r="AO92" s="168"/>
      <c r="AP92" s="171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5">
        <f>ROUND(AG95,2)</f>
        <v>0</v>
      </c>
      <c r="AH94" s="175"/>
      <c r="AI94" s="175"/>
      <c r="AJ94" s="175"/>
      <c r="AK94" s="175"/>
      <c r="AL94" s="175"/>
      <c r="AM94" s="175"/>
      <c r="AN94" s="176">
        <f>SUM(AG94,AT94)</f>
        <v>0</v>
      </c>
      <c r="AO94" s="176"/>
      <c r="AP94" s="17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3096.3412499999999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27" customHeight="1">
      <c r="A95" s="73" t="s">
        <v>76</v>
      </c>
      <c r="B95" s="74"/>
      <c r="C95" s="75"/>
      <c r="D95" s="174" t="s">
        <v>77</v>
      </c>
      <c r="E95" s="174"/>
      <c r="F95" s="174"/>
      <c r="G95" s="174"/>
      <c r="H95" s="174"/>
      <c r="I95" s="76"/>
      <c r="J95" s="174" t="s">
        <v>78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2">
        <f>'ZTI - Výmena zvislých roz...'!J30</f>
        <v>0</v>
      </c>
      <c r="AH95" s="173"/>
      <c r="AI95" s="173"/>
      <c r="AJ95" s="173"/>
      <c r="AK95" s="173"/>
      <c r="AL95" s="173"/>
      <c r="AM95" s="173"/>
      <c r="AN95" s="172">
        <f>SUM(AG95,AT95)</f>
        <v>0</v>
      </c>
      <c r="AO95" s="173"/>
      <c r="AP95" s="173"/>
      <c r="AQ95" s="77" t="s">
        <v>79</v>
      </c>
      <c r="AR95" s="74"/>
      <c r="AS95" s="78">
        <v>0</v>
      </c>
      <c r="AT95" s="79">
        <f>ROUND(SUM(AV95:AW95),2)</f>
        <v>0</v>
      </c>
      <c r="AU95" s="80">
        <f>'ZTI - Výmena zvislých roz...'!P130</f>
        <v>3096.3412473999997</v>
      </c>
      <c r="AV95" s="79">
        <f>'ZTI - Výmena zvislých roz...'!J33</f>
        <v>0</v>
      </c>
      <c r="AW95" s="79">
        <f>'ZTI - Výmena zvislých roz...'!J34</f>
        <v>0</v>
      </c>
      <c r="AX95" s="79">
        <f>'ZTI - Výmena zvislých roz...'!J35</f>
        <v>0</v>
      </c>
      <c r="AY95" s="79">
        <f>'ZTI - Výmena zvislých roz...'!J36</f>
        <v>0</v>
      </c>
      <c r="AZ95" s="79">
        <f>'ZTI - Výmena zvislých roz...'!F33</f>
        <v>0</v>
      </c>
      <c r="BA95" s="79">
        <f>'ZTI - Výmena zvislých roz...'!F34</f>
        <v>0</v>
      </c>
      <c r="BB95" s="79">
        <f>'ZTI - Výmena zvislých roz...'!F35</f>
        <v>0</v>
      </c>
      <c r="BC95" s="79">
        <f>'ZTI - Výmena zvislých roz...'!F36</f>
        <v>0</v>
      </c>
      <c r="BD95" s="81">
        <f>'ZTI - Výmena zvislých roz...'!F37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ZTI - Výmena zvislých ro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8"/>
  <sheetViews>
    <sheetView showGridLines="0" tabSelected="1" topLeftCell="A113" workbookViewId="0">
      <selection activeCell="F135" sqref="F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80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82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5.5" customHeight="1">
      <c r="B7" s="17"/>
      <c r="E7" s="193" t="str">
        <f>'Rekapitulácia stavby'!K6</f>
        <v>Školský internát Banská Bystrica - stavebné úpravy sociálnych zariadení a výmena zvislých rozvodov</v>
      </c>
      <c r="F7" s="194"/>
      <c r="G7" s="194"/>
      <c r="H7" s="194"/>
      <c r="L7" s="17"/>
    </row>
    <row r="8" spans="1:46" s="2" customFormat="1" ht="12" customHeight="1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7" customHeight="1">
      <c r="A9" s="26"/>
      <c r="B9" s="27"/>
      <c r="C9" s="26"/>
      <c r="D9" s="26"/>
      <c r="E9" s="158" t="s">
        <v>84</v>
      </c>
      <c r="F9" s="192"/>
      <c r="G9" s="192"/>
      <c r="H9" s="19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25</v>
      </c>
      <c r="G12" s="26"/>
      <c r="H12" s="26"/>
      <c r="I12" s="23" t="s">
        <v>18</v>
      </c>
      <c r="J12" s="49" t="str">
        <f>'Rekapitulácia stavby'!AN8</f>
        <v>17.12.2019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Školský internát, Internátna č.: 4, 974 04 Banská 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>Ing. Rastislav Kohút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81" t="s">
        <v>1</v>
      </c>
      <c r="F27" s="181"/>
      <c r="G27" s="181"/>
      <c r="H27" s="181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32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36</v>
      </c>
      <c r="E33" s="23" t="s">
        <v>37</v>
      </c>
      <c r="F33" s="90">
        <f>ROUND((SUM(BE130:BE287)),  2)</f>
        <v>0</v>
      </c>
      <c r="G33" s="26"/>
      <c r="H33" s="26"/>
      <c r="I33" s="91">
        <v>0.2</v>
      </c>
      <c r="J33" s="90">
        <f>ROUND(((SUM(BE130:BE287))*I33),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0">
        <f>ROUND((SUM(BF130:BF287)),  2)</f>
        <v>0</v>
      </c>
      <c r="G34" s="26"/>
      <c r="H34" s="26"/>
      <c r="I34" s="91">
        <v>0.2</v>
      </c>
      <c r="J34" s="90">
        <f>ROUND(((SUM(BF130:BF287))*I34),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0">
        <f>ROUND((SUM(BG130:BG287)),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0">
        <f>ROUND((SUM(BH130:BH287)),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0">
        <f>ROUND((SUM(BI130:BI287)),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42</v>
      </c>
      <c r="E39" s="54"/>
      <c r="F39" s="54"/>
      <c r="G39" s="94" t="s">
        <v>43</v>
      </c>
      <c r="H39" s="95" t="s">
        <v>44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98" t="s">
        <v>48</v>
      </c>
      <c r="G61" s="39" t="s">
        <v>47</v>
      </c>
      <c r="H61" s="29"/>
      <c r="I61" s="29"/>
      <c r="J61" s="99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98" t="s">
        <v>48</v>
      </c>
      <c r="G76" s="39" t="s">
        <v>47</v>
      </c>
      <c r="H76" s="29"/>
      <c r="I76" s="29"/>
      <c r="J76" s="99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5.5" customHeight="1">
      <c r="A85" s="26"/>
      <c r="B85" s="27"/>
      <c r="C85" s="26"/>
      <c r="D85" s="26"/>
      <c r="E85" s="193" t="str">
        <f>E7</f>
        <v>Školský internát Banská Bystrica - stavebné úpravy sociálnych zariadení a výmena zvislých rozvodov</v>
      </c>
      <c r="F85" s="194"/>
      <c r="G85" s="194"/>
      <c r="H85" s="19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7" customHeight="1">
      <c r="A87" s="26"/>
      <c r="B87" s="27"/>
      <c r="C87" s="26"/>
      <c r="D87" s="26"/>
      <c r="E87" s="158" t="str">
        <f>E9</f>
        <v>ZTI - Výmena zvislých rozvodov vnútorná kanalizácia, vnútorný vodovod</v>
      </c>
      <c r="F87" s="192"/>
      <c r="G87" s="192"/>
      <c r="H87" s="19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 t="str">
        <f>IF(J12="","",J12)</f>
        <v>17.12.2019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20</v>
      </c>
      <c r="D91" s="26"/>
      <c r="E91" s="26"/>
      <c r="F91" s="21" t="str">
        <f>E15</f>
        <v xml:space="preserve">Školský internát, Internátna č.: 4, 974 04 Banská </v>
      </c>
      <c r="G91" s="26"/>
      <c r="H91" s="26"/>
      <c r="I91" s="23" t="s">
        <v>26</v>
      </c>
      <c r="J91" s="24" t="str">
        <f>E21</f>
        <v>Ing. Rastislav Kohút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86</v>
      </c>
      <c r="D94" s="92"/>
      <c r="E94" s="92"/>
      <c r="F94" s="92"/>
      <c r="G94" s="92"/>
      <c r="H94" s="92"/>
      <c r="I94" s="92"/>
      <c r="J94" s="101" t="s">
        <v>87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88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89</v>
      </c>
    </row>
    <row r="97" spans="1:31" s="9" customFormat="1" ht="24.95" customHeight="1">
      <c r="B97" s="103"/>
      <c r="D97" s="104" t="s">
        <v>90</v>
      </c>
      <c r="E97" s="105"/>
      <c r="F97" s="105"/>
      <c r="G97" s="105"/>
      <c r="H97" s="105"/>
      <c r="I97" s="105"/>
      <c r="J97" s="106">
        <f>J131</f>
        <v>0</v>
      </c>
      <c r="L97" s="103"/>
    </row>
    <row r="98" spans="1:31" s="10" customFormat="1" ht="19.899999999999999" customHeight="1">
      <c r="B98" s="107"/>
      <c r="D98" s="108" t="s">
        <v>91</v>
      </c>
      <c r="E98" s="109"/>
      <c r="F98" s="109"/>
      <c r="G98" s="109"/>
      <c r="H98" s="109"/>
      <c r="I98" s="109"/>
      <c r="J98" s="110">
        <f>J132</f>
        <v>0</v>
      </c>
      <c r="L98" s="107"/>
    </row>
    <row r="99" spans="1:31" s="10" customFormat="1" ht="19.899999999999999" customHeight="1">
      <c r="B99" s="107"/>
      <c r="D99" s="108" t="s">
        <v>92</v>
      </c>
      <c r="E99" s="109"/>
      <c r="F99" s="109"/>
      <c r="G99" s="109"/>
      <c r="H99" s="109"/>
      <c r="I99" s="109"/>
      <c r="J99" s="110">
        <f>J134</f>
        <v>0</v>
      </c>
      <c r="L99" s="107"/>
    </row>
    <row r="100" spans="1:31" s="10" customFormat="1" ht="19.899999999999999" customHeight="1">
      <c r="B100" s="107"/>
      <c r="D100" s="108" t="s">
        <v>93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1:31" s="10" customFormat="1" ht="19.899999999999999" customHeight="1">
      <c r="B101" s="107"/>
      <c r="D101" s="108" t="s">
        <v>94</v>
      </c>
      <c r="E101" s="109"/>
      <c r="F101" s="109"/>
      <c r="G101" s="109"/>
      <c r="H101" s="109"/>
      <c r="I101" s="109"/>
      <c r="J101" s="110">
        <f>J143</f>
        <v>0</v>
      </c>
      <c r="L101" s="107"/>
    </row>
    <row r="102" spans="1:31" s="10" customFormat="1" ht="19.899999999999999" customHeight="1">
      <c r="B102" s="107"/>
      <c r="D102" s="108" t="s">
        <v>95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1:31" s="10" customFormat="1" ht="19.899999999999999" customHeight="1">
      <c r="B103" s="107"/>
      <c r="D103" s="108" t="s">
        <v>96</v>
      </c>
      <c r="E103" s="109"/>
      <c r="F103" s="109"/>
      <c r="G103" s="109"/>
      <c r="H103" s="109"/>
      <c r="I103" s="109"/>
      <c r="J103" s="110">
        <f>J162</f>
        <v>0</v>
      </c>
      <c r="L103" s="107"/>
    </row>
    <row r="104" spans="1:31" s="9" customFormat="1" ht="24.95" customHeight="1">
      <c r="B104" s="103"/>
      <c r="D104" s="104" t="s">
        <v>97</v>
      </c>
      <c r="E104" s="105"/>
      <c r="F104" s="105"/>
      <c r="G104" s="105"/>
      <c r="H104" s="105"/>
      <c r="I104" s="105"/>
      <c r="J104" s="106">
        <f>J165</f>
        <v>0</v>
      </c>
      <c r="L104" s="103"/>
    </row>
    <row r="105" spans="1:31" s="10" customFormat="1" ht="19.899999999999999" customHeight="1">
      <c r="B105" s="107"/>
      <c r="D105" s="108" t="s">
        <v>98</v>
      </c>
      <c r="E105" s="109"/>
      <c r="F105" s="109"/>
      <c r="G105" s="109"/>
      <c r="H105" s="109"/>
      <c r="I105" s="109"/>
      <c r="J105" s="110">
        <f>J166</f>
        <v>0</v>
      </c>
      <c r="L105" s="107"/>
    </row>
    <row r="106" spans="1:31" s="10" customFormat="1" ht="19.899999999999999" customHeight="1">
      <c r="B106" s="107"/>
      <c r="D106" s="108" t="s">
        <v>99</v>
      </c>
      <c r="E106" s="109"/>
      <c r="F106" s="109"/>
      <c r="G106" s="109"/>
      <c r="H106" s="109"/>
      <c r="I106" s="109"/>
      <c r="J106" s="110">
        <f>J181</f>
        <v>0</v>
      </c>
      <c r="L106" s="107"/>
    </row>
    <row r="107" spans="1:31" s="10" customFormat="1" ht="19.899999999999999" customHeight="1">
      <c r="B107" s="107"/>
      <c r="D107" s="108" t="s">
        <v>100</v>
      </c>
      <c r="E107" s="109"/>
      <c r="F107" s="109"/>
      <c r="G107" s="109"/>
      <c r="H107" s="109"/>
      <c r="I107" s="109"/>
      <c r="J107" s="110">
        <f>J206</f>
        <v>0</v>
      </c>
      <c r="L107" s="107"/>
    </row>
    <row r="108" spans="1:31" s="10" customFormat="1" ht="19.899999999999999" customHeight="1">
      <c r="B108" s="107"/>
      <c r="D108" s="108" t="s">
        <v>101</v>
      </c>
      <c r="E108" s="109"/>
      <c r="F108" s="109"/>
      <c r="G108" s="109"/>
      <c r="H108" s="109"/>
      <c r="I108" s="109"/>
      <c r="J108" s="110">
        <f>J239</f>
        <v>0</v>
      </c>
      <c r="L108" s="107"/>
    </row>
    <row r="109" spans="1:31" s="10" customFormat="1" ht="19.899999999999999" customHeight="1">
      <c r="B109" s="107"/>
      <c r="D109" s="108" t="s">
        <v>102</v>
      </c>
      <c r="E109" s="109"/>
      <c r="F109" s="109"/>
      <c r="G109" s="109"/>
      <c r="H109" s="109"/>
      <c r="I109" s="109"/>
      <c r="J109" s="110">
        <f>J266</f>
        <v>0</v>
      </c>
      <c r="L109" s="107"/>
    </row>
    <row r="110" spans="1:31" s="9" customFormat="1" ht="24.95" customHeight="1">
      <c r="B110" s="103"/>
      <c r="D110" s="104" t="s">
        <v>103</v>
      </c>
      <c r="E110" s="105"/>
      <c r="F110" s="105"/>
      <c r="G110" s="105"/>
      <c r="H110" s="105"/>
      <c r="I110" s="105"/>
      <c r="J110" s="106">
        <f>J286</f>
        <v>0</v>
      </c>
      <c r="L110" s="103"/>
    </row>
    <row r="111" spans="1:31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104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12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5.5" customHeight="1">
      <c r="A120" s="26"/>
      <c r="B120" s="27"/>
      <c r="C120" s="26"/>
      <c r="D120" s="26"/>
      <c r="E120" s="193" t="str">
        <f>E7</f>
        <v>Školský internát Banská Bystrica - stavebné úpravy sociálnych zariadení a výmena zvislých rozvodov</v>
      </c>
      <c r="F120" s="194"/>
      <c r="G120" s="194"/>
      <c r="H120" s="194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83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7" customHeight="1">
      <c r="A122" s="26"/>
      <c r="B122" s="27"/>
      <c r="C122" s="26"/>
      <c r="D122" s="26"/>
      <c r="E122" s="158" t="str">
        <f>E9</f>
        <v>ZTI - Výmena zvislých rozvodov vnútorná kanalizácia, vnútorný vodovod</v>
      </c>
      <c r="F122" s="192"/>
      <c r="G122" s="192"/>
      <c r="H122" s="192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16</v>
      </c>
      <c r="D124" s="26"/>
      <c r="E124" s="26"/>
      <c r="F124" s="21" t="str">
        <f>F12</f>
        <v xml:space="preserve"> </v>
      </c>
      <c r="G124" s="26"/>
      <c r="H124" s="26"/>
      <c r="I124" s="23" t="s">
        <v>18</v>
      </c>
      <c r="J124" s="49" t="str">
        <f>IF(J12="","",J12)</f>
        <v>17.12.2019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20</v>
      </c>
      <c r="D126" s="26"/>
      <c r="E126" s="26"/>
      <c r="F126" s="21" t="str">
        <f>E15</f>
        <v xml:space="preserve">Školský internát, Internátna č.: 4, 974 04 Banská </v>
      </c>
      <c r="G126" s="26"/>
      <c r="H126" s="26"/>
      <c r="I126" s="23" t="s">
        <v>26</v>
      </c>
      <c r="J126" s="24" t="str">
        <f>E21</f>
        <v>Ing. Rastislav Kohút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24</v>
      </c>
      <c r="D127" s="26"/>
      <c r="E127" s="26"/>
      <c r="F127" s="21" t="str">
        <f>IF(E18="","",E18)</f>
        <v xml:space="preserve"> </v>
      </c>
      <c r="G127" s="26"/>
      <c r="H127" s="26"/>
      <c r="I127" s="23" t="s">
        <v>30</v>
      </c>
      <c r="J127" s="24" t="str">
        <f>E24</f>
        <v xml:space="preserve"> 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1"/>
      <c r="B129" s="112"/>
      <c r="C129" s="113" t="s">
        <v>105</v>
      </c>
      <c r="D129" s="114" t="s">
        <v>57</v>
      </c>
      <c r="E129" s="114" t="s">
        <v>53</v>
      </c>
      <c r="F129" s="114" t="s">
        <v>54</v>
      </c>
      <c r="G129" s="114" t="s">
        <v>106</v>
      </c>
      <c r="H129" s="114" t="s">
        <v>107</v>
      </c>
      <c r="I129" s="114" t="s">
        <v>108</v>
      </c>
      <c r="J129" s="115" t="s">
        <v>87</v>
      </c>
      <c r="K129" s="116" t="s">
        <v>109</v>
      </c>
      <c r="L129" s="117"/>
      <c r="M129" s="56" t="s">
        <v>1</v>
      </c>
      <c r="N129" s="57" t="s">
        <v>36</v>
      </c>
      <c r="O129" s="57" t="s">
        <v>110</v>
      </c>
      <c r="P129" s="57" t="s">
        <v>111</v>
      </c>
      <c r="Q129" s="57" t="s">
        <v>112</v>
      </c>
      <c r="R129" s="57" t="s">
        <v>113</v>
      </c>
      <c r="S129" s="57" t="s">
        <v>114</v>
      </c>
      <c r="T129" s="58" t="s">
        <v>115</v>
      </c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</row>
    <row r="130" spans="1:65" s="2" customFormat="1" ht="22.9" customHeight="1">
      <c r="A130" s="26"/>
      <c r="B130" s="27"/>
      <c r="C130" s="63" t="s">
        <v>88</v>
      </c>
      <c r="D130" s="26"/>
      <c r="E130" s="26"/>
      <c r="F130" s="26"/>
      <c r="G130" s="26"/>
      <c r="H130" s="26"/>
      <c r="I130" s="26"/>
      <c r="J130" s="118">
        <f>BK130</f>
        <v>0</v>
      </c>
      <c r="K130" s="26"/>
      <c r="L130" s="27"/>
      <c r="M130" s="59"/>
      <c r="N130" s="50"/>
      <c r="O130" s="60"/>
      <c r="P130" s="119">
        <f>P131+P165+P286</f>
        <v>3096.3412473999997</v>
      </c>
      <c r="Q130" s="60"/>
      <c r="R130" s="119">
        <f>R131+R165+R286</f>
        <v>24.803720000000002</v>
      </c>
      <c r="S130" s="60"/>
      <c r="T130" s="120">
        <f>T131+T165+T286</f>
        <v>46.183319999999995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71</v>
      </c>
      <c r="AU130" s="14" t="s">
        <v>89</v>
      </c>
      <c r="BK130" s="121">
        <f>BK131+BK165+BK286</f>
        <v>0</v>
      </c>
    </row>
    <row r="131" spans="1:65" s="12" customFormat="1" ht="25.9" customHeight="1">
      <c r="B131" s="122"/>
      <c r="D131" s="123" t="s">
        <v>71</v>
      </c>
      <c r="E131" s="124" t="s">
        <v>116</v>
      </c>
      <c r="F131" s="124" t="s">
        <v>117</v>
      </c>
      <c r="J131" s="125">
        <f>BK131</f>
        <v>0</v>
      </c>
      <c r="L131" s="122"/>
      <c r="M131" s="126"/>
      <c r="N131" s="127"/>
      <c r="O131" s="127"/>
      <c r="P131" s="128">
        <f>P132+P134+P136+P143+P148+P162</f>
        <v>597.97408740000003</v>
      </c>
      <c r="Q131" s="127"/>
      <c r="R131" s="128">
        <f>R132+R134+R136+R143+R148+R162</f>
        <v>12.081440000000001</v>
      </c>
      <c r="S131" s="127"/>
      <c r="T131" s="129">
        <f>T132+T134+T136+T143+T148+T162</f>
        <v>24.512</v>
      </c>
      <c r="AR131" s="123" t="s">
        <v>80</v>
      </c>
      <c r="AT131" s="130" t="s">
        <v>71</v>
      </c>
      <c r="AU131" s="130" t="s">
        <v>72</v>
      </c>
      <c r="AY131" s="123" t="s">
        <v>118</v>
      </c>
      <c r="BK131" s="131">
        <f>BK132+BK134+BK136+BK143+BK148+BK162</f>
        <v>0</v>
      </c>
    </row>
    <row r="132" spans="1:65" s="12" customFormat="1" ht="22.9" customHeight="1">
      <c r="B132" s="122"/>
      <c r="D132" s="123" t="s">
        <v>71</v>
      </c>
      <c r="E132" s="132" t="s">
        <v>119</v>
      </c>
      <c r="F132" s="132" t="s">
        <v>120</v>
      </c>
      <c r="J132" s="133">
        <f>BK132</f>
        <v>0</v>
      </c>
      <c r="L132" s="122"/>
      <c r="M132" s="126"/>
      <c r="N132" s="127"/>
      <c r="O132" s="127"/>
      <c r="P132" s="128">
        <f>P133</f>
        <v>0</v>
      </c>
      <c r="Q132" s="127"/>
      <c r="R132" s="128">
        <f>R133</f>
        <v>0</v>
      </c>
      <c r="S132" s="127"/>
      <c r="T132" s="129">
        <f>T133</f>
        <v>0</v>
      </c>
      <c r="AR132" s="123" t="s">
        <v>80</v>
      </c>
      <c r="AT132" s="130" t="s">
        <v>71</v>
      </c>
      <c r="AU132" s="130" t="s">
        <v>80</v>
      </c>
      <c r="AY132" s="123" t="s">
        <v>118</v>
      </c>
      <c r="BK132" s="131">
        <f>BK133</f>
        <v>0</v>
      </c>
    </row>
    <row r="133" spans="1:65" s="2" customFormat="1" ht="16.5" customHeight="1">
      <c r="A133" s="26"/>
      <c r="B133" s="134"/>
      <c r="C133" s="135" t="s">
        <v>80</v>
      </c>
      <c r="D133" s="135" t="s">
        <v>121</v>
      </c>
      <c r="E133" s="136" t="s">
        <v>122</v>
      </c>
      <c r="F133" s="137" t="s">
        <v>123</v>
      </c>
      <c r="G133" s="138" t="s">
        <v>124</v>
      </c>
      <c r="H133" s="139">
        <v>20</v>
      </c>
      <c r="I133" s="139"/>
      <c r="J133" s="139"/>
      <c r="K133" s="140"/>
      <c r="L133" s="27"/>
      <c r="M133" s="141" t="s">
        <v>1</v>
      </c>
      <c r="N133" s="142" t="s">
        <v>38</v>
      </c>
      <c r="O133" s="143">
        <v>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125</v>
      </c>
      <c r="AT133" s="145" t="s">
        <v>121</v>
      </c>
      <c r="AU133" s="145" t="s">
        <v>126</v>
      </c>
      <c r="AY133" s="14" t="s">
        <v>118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4" t="s">
        <v>126</v>
      </c>
      <c r="BK133" s="147">
        <f>ROUND(I133*H133,3)</f>
        <v>0</v>
      </c>
      <c r="BL133" s="14" t="s">
        <v>125</v>
      </c>
      <c r="BM133" s="145" t="s">
        <v>127</v>
      </c>
    </row>
    <row r="134" spans="1:65" s="12" customFormat="1" ht="22.9" customHeight="1">
      <c r="B134" s="122"/>
      <c r="D134" s="123" t="s">
        <v>71</v>
      </c>
      <c r="E134" s="132" t="s">
        <v>125</v>
      </c>
      <c r="F134" s="132" t="s">
        <v>128</v>
      </c>
      <c r="J134" s="133"/>
      <c r="L134" s="122"/>
      <c r="M134" s="126"/>
      <c r="N134" s="127"/>
      <c r="O134" s="127"/>
      <c r="P134" s="128">
        <f>P135</f>
        <v>129.95760000000001</v>
      </c>
      <c r="Q134" s="127"/>
      <c r="R134" s="128">
        <f>R135</f>
        <v>5.4744000000000002</v>
      </c>
      <c r="S134" s="127"/>
      <c r="T134" s="129">
        <f>T135</f>
        <v>0</v>
      </c>
      <c r="AR134" s="123" t="s">
        <v>80</v>
      </c>
      <c r="AT134" s="130" t="s">
        <v>71</v>
      </c>
      <c r="AU134" s="130" t="s">
        <v>80</v>
      </c>
      <c r="AY134" s="123" t="s">
        <v>118</v>
      </c>
      <c r="BK134" s="131">
        <f>BK135</f>
        <v>0</v>
      </c>
    </row>
    <row r="135" spans="1:65" s="2" customFormat="1" ht="24" customHeight="1">
      <c r="A135" s="26"/>
      <c r="B135" s="134"/>
      <c r="C135" s="135" t="s">
        <v>126</v>
      </c>
      <c r="D135" s="135" t="s">
        <v>121</v>
      </c>
      <c r="E135" s="136" t="s">
        <v>129</v>
      </c>
      <c r="F135" s="137" t="s">
        <v>130</v>
      </c>
      <c r="G135" s="138" t="s">
        <v>131</v>
      </c>
      <c r="H135" s="139">
        <v>120</v>
      </c>
      <c r="I135" s="139"/>
      <c r="J135" s="139"/>
      <c r="K135" s="140"/>
      <c r="L135" s="27"/>
      <c r="M135" s="141" t="s">
        <v>1</v>
      </c>
      <c r="N135" s="142" t="s">
        <v>38</v>
      </c>
      <c r="O135" s="143">
        <v>1.0829800000000001</v>
      </c>
      <c r="P135" s="143">
        <f>O135*H135</f>
        <v>129.95760000000001</v>
      </c>
      <c r="Q135" s="143">
        <v>4.5620000000000001E-2</v>
      </c>
      <c r="R135" s="143">
        <f>Q135*H135</f>
        <v>5.4744000000000002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125</v>
      </c>
      <c r="AT135" s="145" t="s">
        <v>121</v>
      </c>
      <c r="AU135" s="145" t="s">
        <v>126</v>
      </c>
      <c r="AY135" s="14" t="s">
        <v>118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4" t="s">
        <v>126</v>
      </c>
      <c r="BK135" s="147">
        <f>ROUND(I135*H135,3)</f>
        <v>0</v>
      </c>
      <c r="BL135" s="14" t="s">
        <v>125</v>
      </c>
      <c r="BM135" s="145" t="s">
        <v>132</v>
      </c>
    </row>
    <row r="136" spans="1:65" s="12" customFormat="1" ht="22.9" customHeight="1">
      <c r="B136" s="122"/>
      <c r="D136" s="123" t="s">
        <v>71</v>
      </c>
      <c r="E136" s="132" t="s">
        <v>133</v>
      </c>
      <c r="F136" s="132" t="s">
        <v>134</v>
      </c>
      <c r="J136" s="133"/>
      <c r="L136" s="122"/>
      <c r="M136" s="126"/>
      <c r="N136" s="127"/>
      <c r="O136" s="127"/>
      <c r="P136" s="128">
        <f>SUM(P137:P142)</f>
        <v>98.36824</v>
      </c>
      <c r="Q136" s="127"/>
      <c r="R136" s="128">
        <f>SUM(R137:R142)</f>
        <v>4.4686400000000006</v>
      </c>
      <c r="S136" s="127"/>
      <c r="T136" s="129">
        <f>SUM(T137:T142)</f>
        <v>0</v>
      </c>
      <c r="AR136" s="123" t="s">
        <v>80</v>
      </c>
      <c r="AT136" s="130" t="s">
        <v>71</v>
      </c>
      <c r="AU136" s="130" t="s">
        <v>80</v>
      </c>
      <c r="AY136" s="123" t="s">
        <v>118</v>
      </c>
      <c r="BK136" s="131">
        <f>SUM(BK137:BK142)</f>
        <v>0</v>
      </c>
    </row>
    <row r="137" spans="1:65" s="2" customFormat="1" ht="36" customHeight="1">
      <c r="A137" s="26"/>
      <c r="B137" s="134"/>
      <c r="C137" s="135" t="s">
        <v>119</v>
      </c>
      <c r="D137" s="135" t="s">
        <v>121</v>
      </c>
      <c r="E137" s="136" t="s">
        <v>135</v>
      </c>
      <c r="F137" s="137" t="s">
        <v>136</v>
      </c>
      <c r="G137" s="138" t="s">
        <v>137</v>
      </c>
      <c r="H137" s="139">
        <v>40</v>
      </c>
      <c r="I137" s="139"/>
      <c r="J137" s="139"/>
      <c r="K137" s="140"/>
      <c r="L137" s="27"/>
      <c r="M137" s="141" t="s">
        <v>1</v>
      </c>
      <c r="N137" s="142" t="s">
        <v>38</v>
      </c>
      <c r="O137" s="143">
        <v>0.11698</v>
      </c>
      <c r="P137" s="143">
        <f t="shared" ref="P137:P142" si="0">O137*H137</f>
        <v>4.6791999999999998</v>
      </c>
      <c r="Q137" s="143">
        <v>4.6100000000000004E-3</v>
      </c>
      <c r="R137" s="143">
        <f t="shared" ref="R137:R142" si="1">Q137*H137</f>
        <v>0.18440000000000001</v>
      </c>
      <c r="S137" s="143">
        <v>0</v>
      </c>
      <c r="T137" s="144">
        <f t="shared" ref="T137:T142" si="2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125</v>
      </c>
      <c r="AT137" s="145" t="s">
        <v>121</v>
      </c>
      <c r="AU137" s="145" t="s">
        <v>126</v>
      </c>
      <c r="AY137" s="14" t="s">
        <v>118</v>
      </c>
      <c r="BE137" s="146">
        <f t="shared" ref="BE137:BE142" si="3">IF(N137="základná",J137,0)</f>
        <v>0</v>
      </c>
      <c r="BF137" s="146">
        <f t="shared" ref="BF137:BF142" si="4">IF(N137="znížená",J137,0)</f>
        <v>0</v>
      </c>
      <c r="BG137" s="146">
        <f t="shared" ref="BG137:BG142" si="5">IF(N137="zákl. prenesená",J137,0)</f>
        <v>0</v>
      </c>
      <c r="BH137" s="146">
        <f t="shared" ref="BH137:BH142" si="6">IF(N137="zníž. prenesená",J137,0)</f>
        <v>0</v>
      </c>
      <c r="BI137" s="146">
        <f t="shared" ref="BI137:BI142" si="7">IF(N137="nulová",J137,0)</f>
        <v>0</v>
      </c>
      <c r="BJ137" s="14" t="s">
        <v>126</v>
      </c>
      <c r="BK137" s="147">
        <f t="shared" ref="BK137:BK142" si="8">ROUND(I137*H137,3)</f>
        <v>0</v>
      </c>
      <c r="BL137" s="14" t="s">
        <v>125</v>
      </c>
      <c r="BM137" s="145" t="s">
        <v>138</v>
      </c>
    </row>
    <row r="138" spans="1:65" s="2" customFormat="1" ht="24" customHeight="1">
      <c r="A138" s="26"/>
      <c r="B138" s="134"/>
      <c r="C138" s="135" t="s">
        <v>125</v>
      </c>
      <c r="D138" s="135" t="s">
        <v>121</v>
      </c>
      <c r="E138" s="136" t="s">
        <v>139</v>
      </c>
      <c r="F138" s="137" t="s">
        <v>140</v>
      </c>
      <c r="G138" s="138" t="s">
        <v>131</v>
      </c>
      <c r="H138" s="139">
        <v>120</v>
      </c>
      <c r="I138" s="139"/>
      <c r="J138" s="139"/>
      <c r="K138" s="140"/>
      <c r="L138" s="27"/>
      <c r="M138" s="141" t="s">
        <v>1</v>
      </c>
      <c r="N138" s="142" t="s">
        <v>38</v>
      </c>
      <c r="O138" s="143">
        <v>0.214</v>
      </c>
      <c r="P138" s="143">
        <f t="shared" si="0"/>
        <v>25.68</v>
      </c>
      <c r="Q138" s="143">
        <v>8.7299999999999999E-3</v>
      </c>
      <c r="R138" s="143">
        <f t="shared" si="1"/>
        <v>1.0476000000000001</v>
      </c>
      <c r="S138" s="143">
        <v>0</v>
      </c>
      <c r="T138" s="144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125</v>
      </c>
      <c r="AT138" s="145" t="s">
        <v>121</v>
      </c>
      <c r="AU138" s="145" t="s">
        <v>126</v>
      </c>
      <c r="AY138" s="14" t="s">
        <v>118</v>
      </c>
      <c r="BE138" s="146">
        <f t="shared" si="3"/>
        <v>0</v>
      </c>
      <c r="BF138" s="146">
        <f t="shared" si="4"/>
        <v>0</v>
      </c>
      <c r="BG138" s="146">
        <f t="shared" si="5"/>
        <v>0</v>
      </c>
      <c r="BH138" s="146">
        <f t="shared" si="6"/>
        <v>0</v>
      </c>
      <c r="BI138" s="146">
        <f t="shared" si="7"/>
        <v>0</v>
      </c>
      <c r="BJ138" s="14" t="s">
        <v>126</v>
      </c>
      <c r="BK138" s="147">
        <f t="shared" si="8"/>
        <v>0</v>
      </c>
      <c r="BL138" s="14" t="s">
        <v>125</v>
      </c>
      <c r="BM138" s="145" t="s">
        <v>141</v>
      </c>
    </row>
    <row r="139" spans="1:65" s="2" customFormat="1" ht="24" customHeight="1">
      <c r="A139" s="26"/>
      <c r="B139" s="134"/>
      <c r="C139" s="135" t="s">
        <v>142</v>
      </c>
      <c r="D139" s="135" t="s">
        <v>121</v>
      </c>
      <c r="E139" s="136" t="s">
        <v>143</v>
      </c>
      <c r="F139" s="137" t="s">
        <v>144</v>
      </c>
      <c r="G139" s="138" t="s">
        <v>137</v>
      </c>
      <c r="H139" s="139">
        <v>24</v>
      </c>
      <c r="I139" s="139"/>
      <c r="J139" s="139"/>
      <c r="K139" s="140"/>
      <c r="L139" s="27"/>
      <c r="M139" s="141" t="s">
        <v>1</v>
      </c>
      <c r="N139" s="142" t="s">
        <v>38</v>
      </c>
      <c r="O139" s="143">
        <v>0.58543999999999996</v>
      </c>
      <c r="P139" s="143">
        <f t="shared" si="0"/>
        <v>14.050559999999999</v>
      </c>
      <c r="Q139" s="143">
        <v>7.5520000000000004E-2</v>
      </c>
      <c r="R139" s="143">
        <f t="shared" si="1"/>
        <v>1.8124800000000001</v>
      </c>
      <c r="S139" s="143">
        <v>0</v>
      </c>
      <c r="T139" s="144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125</v>
      </c>
      <c r="AT139" s="145" t="s">
        <v>121</v>
      </c>
      <c r="AU139" s="145" t="s">
        <v>126</v>
      </c>
      <c r="AY139" s="14" t="s">
        <v>118</v>
      </c>
      <c r="BE139" s="146">
        <f t="shared" si="3"/>
        <v>0</v>
      </c>
      <c r="BF139" s="146">
        <f t="shared" si="4"/>
        <v>0</v>
      </c>
      <c r="BG139" s="146">
        <f t="shared" si="5"/>
        <v>0</v>
      </c>
      <c r="BH139" s="146">
        <f t="shared" si="6"/>
        <v>0</v>
      </c>
      <c r="BI139" s="146">
        <f t="shared" si="7"/>
        <v>0</v>
      </c>
      <c r="BJ139" s="14" t="s">
        <v>126</v>
      </c>
      <c r="BK139" s="147">
        <f t="shared" si="8"/>
        <v>0</v>
      </c>
      <c r="BL139" s="14" t="s">
        <v>125</v>
      </c>
      <c r="BM139" s="145" t="s">
        <v>145</v>
      </c>
    </row>
    <row r="140" spans="1:65" s="2" customFormat="1" ht="24" customHeight="1">
      <c r="A140" s="26"/>
      <c r="B140" s="134"/>
      <c r="C140" s="135" t="s">
        <v>133</v>
      </c>
      <c r="D140" s="135" t="s">
        <v>121</v>
      </c>
      <c r="E140" s="136" t="s">
        <v>146</v>
      </c>
      <c r="F140" s="137" t="s">
        <v>147</v>
      </c>
      <c r="G140" s="138" t="s">
        <v>137</v>
      </c>
      <c r="H140" s="139">
        <v>24</v>
      </c>
      <c r="I140" s="139"/>
      <c r="J140" s="139"/>
      <c r="K140" s="140"/>
      <c r="L140" s="27"/>
      <c r="M140" s="141" t="s">
        <v>1</v>
      </c>
      <c r="N140" s="142" t="s">
        <v>38</v>
      </c>
      <c r="O140" s="143">
        <v>5.8450000000000002E-2</v>
      </c>
      <c r="P140" s="143">
        <f t="shared" si="0"/>
        <v>1.4028</v>
      </c>
      <c r="Q140" s="143">
        <v>2.1099999999999999E-3</v>
      </c>
      <c r="R140" s="143">
        <f t="shared" si="1"/>
        <v>5.0639999999999998E-2</v>
      </c>
      <c r="S140" s="143">
        <v>0</v>
      </c>
      <c r="T140" s="144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125</v>
      </c>
      <c r="AT140" s="145" t="s">
        <v>121</v>
      </c>
      <c r="AU140" s="145" t="s">
        <v>126</v>
      </c>
      <c r="AY140" s="14" t="s">
        <v>118</v>
      </c>
      <c r="BE140" s="146">
        <f t="shared" si="3"/>
        <v>0</v>
      </c>
      <c r="BF140" s="146">
        <f t="shared" si="4"/>
        <v>0</v>
      </c>
      <c r="BG140" s="146">
        <f t="shared" si="5"/>
        <v>0</v>
      </c>
      <c r="BH140" s="146">
        <f t="shared" si="6"/>
        <v>0</v>
      </c>
      <c r="BI140" s="146">
        <f t="shared" si="7"/>
        <v>0</v>
      </c>
      <c r="BJ140" s="14" t="s">
        <v>126</v>
      </c>
      <c r="BK140" s="147">
        <f t="shared" si="8"/>
        <v>0</v>
      </c>
      <c r="BL140" s="14" t="s">
        <v>125</v>
      </c>
      <c r="BM140" s="145" t="s">
        <v>148</v>
      </c>
    </row>
    <row r="141" spans="1:65" s="2" customFormat="1" ht="24" customHeight="1">
      <c r="A141" s="26"/>
      <c r="B141" s="134"/>
      <c r="C141" s="135" t="s">
        <v>149</v>
      </c>
      <c r="D141" s="135" t="s">
        <v>121</v>
      </c>
      <c r="E141" s="136" t="s">
        <v>150</v>
      </c>
      <c r="F141" s="137" t="s">
        <v>151</v>
      </c>
      <c r="G141" s="138" t="s">
        <v>137</v>
      </c>
      <c r="H141" s="139">
        <v>24</v>
      </c>
      <c r="I141" s="139"/>
      <c r="J141" s="139"/>
      <c r="K141" s="140"/>
      <c r="L141" s="27"/>
      <c r="M141" s="141" t="s">
        <v>1</v>
      </c>
      <c r="N141" s="142" t="s">
        <v>38</v>
      </c>
      <c r="O141" s="143">
        <v>1.09782</v>
      </c>
      <c r="P141" s="143">
        <f t="shared" si="0"/>
        <v>26.34768</v>
      </c>
      <c r="Q141" s="143">
        <v>3.6229999999999998E-2</v>
      </c>
      <c r="R141" s="143">
        <f t="shared" si="1"/>
        <v>0.86951999999999996</v>
      </c>
      <c r="S141" s="143">
        <v>0</v>
      </c>
      <c r="T141" s="144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125</v>
      </c>
      <c r="AT141" s="145" t="s">
        <v>121</v>
      </c>
      <c r="AU141" s="145" t="s">
        <v>126</v>
      </c>
      <c r="AY141" s="14" t="s">
        <v>118</v>
      </c>
      <c r="BE141" s="146">
        <f t="shared" si="3"/>
        <v>0</v>
      </c>
      <c r="BF141" s="146">
        <f t="shared" si="4"/>
        <v>0</v>
      </c>
      <c r="BG141" s="146">
        <f t="shared" si="5"/>
        <v>0</v>
      </c>
      <c r="BH141" s="146">
        <f t="shared" si="6"/>
        <v>0</v>
      </c>
      <c r="BI141" s="146">
        <f t="shared" si="7"/>
        <v>0</v>
      </c>
      <c r="BJ141" s="14" t="s">
        <v>126</v>
      </c>
      <c r="BK141" s="147">
        <f t="shared" si="8"/>
        <v>0</v>
      </c>
      <c r="BL141" s="14" t="s">
        <v>125</v>
      </c>
      <c r="BM141" s="145" t="s">
        <v>152</v>
      </c>
    </row>
    <row r="142" spans="1:65" s="2" customFormat="1" ht="24" customHeight="1">
      <c r="A142" s="26"/>
      <c r="B142" s="134"/>
      <c r="C142" s="135" t="s">
        <v>153</v>
      </c>
      <c r="D142" s="135" t="s">
        <v>121</v>
      </c>
      <c r="E142" s="136" t="s">
        <v>154</v>
      </c>
      <c r="F142" s="137" t="s">
        <v>155</v>
      </c>
      <c r="G142" s="138" t="s">
        <v>156</v>
      </c>
      <c r="H142" s="139">
        <v>180</v>
      </c>
      <c r="I142" s="139"/>
      <c r="J142" s="139"/>
      <c r="K142" s="140"/>
      <c r="L142" s="27"/>
      <c r="M142" s="141" t="s">
        <v>1</v>
      </c>
      <c r="N142" s="142" t="s">
        <v>38</v>
      </c>
      <c r="O142" s="143">
        <v>0.14560000000000001</v>
      </c>
      <c r="P142" s="143">
        <f t="shared" si="0"/>
        <v>26.208000000000002</v>
      </c>
      <c r="Q142" s="143">
        <v>2.8E-3</v>
      </c>
      <c r="R142" s="143">
        <f t="shared" si="1"/>
        <v>0.504</v>
      </c>
      <c r="S142" s="143">
        <v>0</v>
      </c>
      <c r="T142" s="144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125</v>
      </c>
      <c r="AT142" s="145" t="s">
        <v>121</v>
      </c>
      <c r="AU142" s="145" t="s">
        <v>126</v>
      </c>
      <c r="AY142" s="14" t="s">
        <v>118</v>
      </c>
      <c r="BE142" s="146">
        <f t="shared" si="3"/>
        <v>0</v>
      </c>
      <c r="BF142" s="146">
        <f t="shared" si="4"/>
        <v>0</v>
      </c>
      <c r="BG142" s="146">
        <f t="shared" si="5"/>
        <v>0</v>
      </c>
      <c r="BH142" s="146">
        <f t="shared" si="6"/>
        <v>0</v>
      </c>
      <c r="BI142" s="146">
        <f t="shared" si="7"/>
        <v>0</v>
      </c>
      <c r="BJ142" s="14" t="s">
        <v>126</v>
      </c>
      <c r="BK142" s="147">
        <f t="shared" si="8"/>
        <v>0</v>
      </c>
      <c r="BL142" s="14" t="s">
        <v>125</v>
      </c>
      <c r="BM142" s="145" t="s">
        <v>157</v>
      </c>
    </row>
    <row r="143" spans="1:65" s="12" customFormat="1" ht="22.9" customHeight="1">
      <c r="B143" s="122"/>
      <c r="D143" s="123" t="s">
        <v>71</v>
      </c>
      <c r="E143" s="132" t="s">
        <v>153</v>
      </c>
      <c r="F143" s="132" t="s">
        <v>158</v>
      </c>
      <c r="J143" s="133"/>
      <c r="L143" s="122"/>
      <c r="M143" s="126"/>
      <c r="N143" s="127"/>
      <c r="O143" s="127"/>
      <c r="P143" s="128">
        <f>SUM(P144:P147)</f>
        <v>58.783999999999999</v>
      </c>
      <c r="Q143" s="127"/>
      <c r="R143" s="128">
        <f>SUM(R144:R147)</f>
        <v>2.1383999999999999</v>
      </c>
      <c r="S143" s="127"/>
      <c r="T143" s="129">
        <f>SUM(T144:T147)</f>
        <v>0</v>
      </c>
      <c r="AR143" s="123" t="s">
        <v>80</v>
      </c>
      <c r="AT143" s="130" t="s">
        <v>71</v>
      </c>
      <c r="AU143" s="130" t="s">
        <v>80</v>
      </c>
      <c r="AY143" s="123" t="s">
        <v>118</v>
      </c>
      <c r="BK143" s="131">
        <f>SUM(BK144:BK147)</f>
        <v>0</v>
      </c>
    </row>
    <row r="144" spans="1:65" s="2" customFormat="1" ht="24" customHeight="1">
      <c r="A144" s="26"/>
      <c r="B144" s="134"/>
      <c r="C144" s="135" t="s">
        <v>159</v>
      </c>
      <c r="D144" s="135" t="s">
        <v>121</v>
      </c>
      <c r="E144" s="136" t="s">
        <v>160</v>
      </c>
      <c r="F144" s="137" t="s">
        <v>161</v>
      </c>
      <c r="G144" s="138" t="s">
        <v>131</v>
      </c>
      <c r="H144" s="139">
        <v>120</v>
      </c>
      <c r="I144" s="139"/>
      <c r="J144" s="139"/>
      <c r="K144" s="140"/>
      <c r="L144" s="27"/>
      <c r="M144" s="141" t="s">
        <v>1</v>
      </c>
      <c r="N144" s="142" t="s">
        <v>38</v>
      </c>
      <c r="O144" s="143">
        <v>0.3674</v>
      </c>
      <c r="P144" s="143">
        <f>O144*H144</f>
        <v>44.088000000000001</v>
      </c>
      <c r="Q144" s="143">
        <v>7.8600000000000007E-3</v>
      </c>
      <c r="R144" s="143">
        <f>Q144*H144</f>
        <v>0.94320000000000004</v>
      </c>
      <c r="S144" s="143">
        <v>0</v>
      </c>
      <c r="T144" s="14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125</v>
      </c>
      <c r="AT144" s="145" t="s">
        <v>121</v>
      </c>
      <c r="AU144" s="145" t="s">
        <v>126</v>
      </c>
      <c r="AY144" s="14" t="s">
        <v>118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4" t="s">
        <v>126</v>
      </c>
      <c r="BK144" s="147">
        <f>ROUND(I144*H144,3)</f>
        <v>0</v>
      </c>
      <c r="BL144" s="14" t="s">
        <v>125</v>
      </c>
      <c r="BM144" s="145" t="s">
        <v>162</v>
      </c>
    </row>
    <row r="145" spans="1:65" s="2" customFormat="1" ht="24" customHeight="1">
      <c r="A145" s="26"/>
      <c r="B145" s="134"/>
      <c r="C145" s="148" t="s">
        <v>127</v>
      </c>
      <c r="D145" s="148" t="s">
        <v>163</v>
      </c>
      <c r="E145" s="149" t="s">
        <v>164</v>
      </c>
      <c r="F145" s="150" t="s">
        <v>165</v>
      </c>
      <c r="G145" s="151" t="s">
        <v>131</v>
      </c>
      <c r="H145" s="152">
        <v>120</v>
      </c>
      <c r="I145" s="152"/>
      <c r="J145" s="152"/>
      <c r="K145" s="153"/>
      <c r="L145" s="154"/>
      <c r="M145" s="155" t="s">
        <v>1</v>
      </c>
      <c r="N145" s="156" t="s">
        <v>38</v>
      </c>
      <c r="O145" s="143">
        <v>0</v>
      </c>
      <c r="P145" s="143">
        <f>O145*H145</f>
        <v>0</v>
      </c>
      <c r="Q145" s="143">
        <v>7.3400000000000002E-3</v>
      </c>
      <c r="R145" s="143">
        <f>Q145*H145</f>
        <v>0.88080000000000003</v>
      </c>
      <c r="S145" s="143">
        <v>0</v>
      </c>
      <c r="T145" s="14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153</v>
      </c>
      <c r="AT145" s="145" t="s">
        <v>163</v>
      </c>
      <c r="AU145" s="145" t="s">
        <v>126</v>
      </c>
      <c r="AY145" s="14" t="s">
        <v>118</v>
      </c>
      <c r="BE145" s="146">
        <f>IF(N145="základná",J145,0)</f>
        <v>0</v>
      </c>
      <c r="BF145" s="146">
        <f>IF(N145="znížená",J145,0)</f>
        <v>0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4" t="s">
        <v>126</v>
      </c>
      <c r="BK145" s="147">
        <f>ROUND(I145*H145,3)</f>
        <v>0</v>
      </c>
      <c r="BL145" s="14" t="s">
        <v>125</v>
      </c>
      <c r="BM145" s="145" t="s">
        <v>166</v>
      </c>
    </row>
    <row r="146" spans="1:65" s="2" customFormat="1" ht="24" customHeight="1">
      <c r="A146" s="26"/>
      <c r="B146" s="134"/>
      <c r="C146" s="135" t="s">
        <v>167</v>
      </c>
      <c r="D146" s="135" t="s">
        <v>121</v>
      </c>
      <c r="E146" s="136" t="s">
        <v>168</v>
      </c>
      <c r="F146" s="137" t="s">
        <v>169</v>
      </c>
      <c r="G146" s="138" t="s">
        <v>131</v>
      </c>
      <c r="H146" s="139">
        <v>40</v>
      </c>
      <c r="I146" s="139"/>
      <c r="J146" s="139"/>
      <c r="K146" s="140"/>
      <c r="L146" s="27"/>
      <c r="M146" s="141" t="s">
        <v>1</v>
      </c>
      <c r="N146" s="142" t="s">
        <v>38</v>
      </c>
      <c r="O146" s="143">
        <v>0.3674</v>
      </c>
      <c r="P146" s="143">
        <f>O146*H146</f>
        <v>14.696</v>
      </c>
      <c r="Q146" s="143">
        <v>7.8600000000000007E-3</v>
      </c>
      <c r="R146" s="143">
        <f>Q146*H146</f>
        <v>0.31440000000000001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125</v>
      </c>
      <c r="AT146" s="145" t="s">
        <v>121</v>
      </c>
      <c r="AU146" s="145" t="s">
        <v>126</v>
      </c>
      <c r="AY146" s="14" t="s">
        <v>118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4" t="s">
        <v>126</v>
      </c>
      <c r="BK146" s="147">
        <f>ROUND(I146*H146,3)</f>
        <v>0</v>
      </c>
      <c r="BL146" s="14" t="s">
        <v>125</v>
      </c>
      <c r="BM146" s="145" t="s">
        <v>170</v>
      </c>
    </row>
    <row r="147" spans="1:65" s="2" customFormat="1" ht="16.5" customHeight="1">
      <c r="A147" s="26"/>
      <c r="B147" s="134"/>
      <c r="C147" s="148" t="s">
        <v>171</v>
      </c>
      <c r="D147" s="148" t="s">
        <v>163</v>
      </c>
      <c r="E147" s="149" t="s">
        <v>172</v>
      </c>
      <c r="F147" s="150" t="s">
        <v>173</v>
      </c>
      <c r="G147" s="151" t="s">
        <v>131</v>
      </c>
      <c r="H147" s="152">
        <v>40</v>
      </c>
      <c r="I147" s="152"/>
      <c r="J147" s="152"/>
      <c r="K147" s="153"/>
      <c r="L147" s="154"/>
      <c r="M147" s="155" t="s">
        <v>1</v>
      </c>
      <c r="N147" s="156" t="s">
        <v>38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163</v>
      </c>
      <c r="AU147" s="145" t="s">
        <v>126</v>
      </c>
      <c r="AY147" s="14" t="s">
        <v>118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4" t="s">
        <v>126</v>
      </c>
      <c r="BK147" s="147">
        <f>ROUND(I147*H147,3)</f>
        <v>0</v>
      </c>
      <c r="BL147" s="14" t="s">
        <v>125</v>
      </c>
      <c r="BM147" s="145" t="s">
        <v>174</v>
      </c>
    </row>
    <row r="148" spans="1:65" s="12" customFormat="1" ht="22.9" customHeight="1">
      <c r="B148" s="122"/>
      <c r="D148" s="123" t="s">
        <v>71</v>
      </c>
      <c r="E148" s="132" t="s">
        <v>159</v>
      </c>
      <c r="F148" s="132" t="s">
        <v>175</v>
      </c>
      <c r="J148" s="133"/>
      <c r="L148" s="122"/>
      <c r="M148" s="126"/>
      <c r="N148" s="127"/>
      <c r="O148" s="127"/>
      <c r="P148" s="128">
        <f>SUM(P149:P161)</f>
        <v>280.86737039999997</v>
      </c>
      <c r="Q148" s="127"/>
      <c r="R148" s="128">
        <f>SUM(R149:R161)</f>
        <v>0</v>
      </c>
      <c r="S148" s="127"/>
      <c r="T148" s="129">
        <f>SUM(T149:T161)</f>
        <v>24.512</v>
      </c>
      <c r="AR148" s="123" t="s">
        <v>80</v>
      </c>
      <c r="AT148" s="130" t="s">
        <v>71</v>
      </c>
      <c r="AU148" s="130" t="s">
        <v>80</v>
      </c>
      <c r="AY148" s="123" t="s">
        <v>118</v>
      </c>
      <c r="BK148" s="131">
        <f>SUM(BK149:BK161)</f>
        <v>0</v>
      </c>
    </row>
    <row r="149" spans="1:65" s="2" customFormat="1" ht="24" customHeight="1">
      <c r="A149" s="26"/>
      <c r="B149" s="134"/>
      <c r="C149" s="135" t="s">
        <v>176</v>
      </c>
      <c r="D149" s="135" t="s">
        <v>121</v>
      </c>
      <c r="E149" s="136" t="s">
        <v>177</v>
      </c>
      <c r="F149" s="137" t="s">
        <v>178</v>
      </c>
      <c r="G149" s="138" t="s">
        <v>137</v>
      </c>
      <c r="H149" s="139">
        <v>500</v>
      </c>
      <c r="I149" s="139"/>
      <c r="J149" s="139"/>
      <c r="K149" s="140"/>
      <c r="L149" s="27"/>
      <c r="M149" s="141" t="s">
        <v>1</v>
      </c>
      <c r="N149" s="142" t="s">
        <v>38</v>
      </c>
      <c r="O149" s="143">
        <v>1.4E-2</v>
      </c>
      <c r="P149" s="143">
        <f t="shared" ref="P149:P161" si="9">O149*H149</f>
        <v>7</v>
      </c>
      <c r="Q149" s="143">
        <v>0</v>
      </c>
      <c r="R149" s="143">
        <f t="shared" ref="R149:R161" si="10">Q149*H149</f>
        <v>0</v>
      </c>
      <c r="S149" s="143">
        <v>0</v>
      </c>
      <c r="T149" s="144">
        <f t="shared" ref="T149:T161" si="11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125</v>
      </c>
      <c r="AT149" s="145" t="s">
        <v>121</v>
      </c>
      <c r="AU149" s="145" t="s">
        <v>126</v>
      </c>
      <c r="AY149" s="14" t="s">
        <v>118</v>
      </c>
      <c r="BE149" s="146">
        <f t="shared" ref="BE149:BE161" si="12">IF(N149="základná",J149,0)</f>
        <v>0</v>
      </c>
      <c r="BF149" s="146">
        <f t="shared" ref="BF149:BF161" si="13">IF(N149="znížená",J149,0)</f>
        <v>0</v>
      </c>
      <c r="BG149" s="146">
        <f t="shared" ref="BG149:BG161" si="14">IF(N149="zákl. prenesená",J149,0)</f>
        <v>0</v>
      </c>
      <c r="BH149" s="146">
        <f t="shared" ref="BH149:BH161" si="15">IF(N149="zníž. prenesená",J149,0)</f>
        <v>0</v>
      </c>
      <c r="BI149" s="146">
        <f t="shared" ref="BI149:BI161" si="16">IF(N149="nulová",J149,0)</f>
        <v>0</v>
      </c>
      <c r="BJ149" s="14" t="s">
        <v>126</v>
      </c>
      <c r="BK149" s="147">
        <f t="shared" ref="BK149:BK161" si="17">ROUND(I149*H149,3)</f>
        <v>0</v>
      </c>
      <c r="BL149" s="14" t="s">
        <v>125</v>
      </c>
      <c r="BM149" s="145" t="s">
        <v>179</v>
      </c>
    </row>
    <row r="150" spans="1:65" s="2" customFormat="1" ht="24" customHeight="1">
      <c r="A150" s="26"/>
      <c r="B150" s="134"/>
      <c r="C150" s="135" t="s">
        <v>180</v>
      </c>
      <c r="D150" s="135" t="s">
        <v>121</v>
      </c>
      <c r="E150" s="136" t="s">
        <v>181</v>
      </c>
      <c r="F150" s="137" t="s">
        <v>182</v>
      </c>
      <c r="G150" s="138" t="s">
        <v>137</v>
      </c>
      <c r="H150" s="139">
        <v>96</v>
      </c>
      <c r="I150" s="139"/>
      <c r="J150" s="139"/>
      <c r="K150" s="140"/>
      <c r="L150" s="27"/>
      <c r="M150" s="141" t="s">
        <v>1</v>
      </c>
      <c r="N150" s="142" t="s">
        <v>38</v>
      </c>
      <c r="O150" s="143">
        <v>0.29199999999999998</v>
      </c>
      <c r="P150" s="143">
        <f t="shared" si="9"/>
        <v>28.031999999999996</v>
      </c>
      <c r="Q150" s="143">
        <v>0</v>
      </c>
      <c r="R150" s="143">
        <f t="shared" si="10"/>
        <v>0</v>
      </c>
      <c r="S150" s="143">
        <v>0.107</v>
      </c>
      <c r="T150" s="144">
        <f t="shared" si="11"/>
        <v>10.272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125</v>
      </c>
      <c r="AT150" s="145" t="s">
        <v>121</v>
      </c>
      <c r="AU150" s="145" t="s">
        <v>126</v>
      </c>
      <c r="AY150" s="14" t="s">
        <v>118</v>
      </c>
      <c r="BE150" s="146">
        <f t="shared" si="12"/>
        <v>0</v>
      </c>
      <c r="BF150" s="146">
        <f t="shared" si="13"/>
        <v>0</v>
      </c>
      <c r="BG150" s="146">
        <f t="shared" si="14"/>
        <v>0</v>
      </c>
      <c r="BH150" s="146">
        <f t="shared" si="15"/>
        <v>0</v>
      </c>
      <c r="BI150" s="146">
        <f t="shared" si="16"/>
        <v>0</v>
      </c>
      <c r="BJ150" s="14" t="s">
        <v>126</v>
      </c>
      <c r="BK150" s="147">
        <f t="shared" si="17"/>
        <v>0</v>
      </c>
      <c r="BL150" s="14" t="s">
        <v>125</v>
      </c>
      <c r="BM150" s="145" t="s">
        <v>183</v>
      </c>
    </row>
    <row r="151" spans="1:65" s="2" customFormat="1" ht="24" customHeight="1">
      <c r="A151" s="26"/>
      <c r="B151" s="134"/>
      <c r="C151" s="135" t="s">
        <v>184</v>
      </c>
      <c r="D151" s="135" t="s">
        <v>121</v>
      </c>
      <c r="E151" s="136" t="s">
        <v>185</v>
      </c>
      <c r="F151" s="137" t="s">
        <v>186</v>
      </c>
      <c r="G151" s="138" t="s">
        <v>131</v>
      </c>
      <c r="H151" s="139">
        <v>120</v>
      </c>
      <c r="I151" s="139"/>
      <c r="J151" s="139"/>
      <c r="K151" s="140"/>
      <c r="L151" s="27"/>
      <c r="M151" s="141" t="s">
        <v>1</v>
      </c>
      <c r="N151" s="142" t="s">
        <v>38</v>
      </c>
      <c r="O151" s="143">
        <v>1.1870000000000001</v>
      </c>
      <c r="P151" s="143">
        <f t="shared" si="9"/>
        <v>142.44</v>
      </c>
      <c r="Q151" s="143">
        <v>0</v>
      </c>
      <c r="R151" s="143">
        <f t="shared" si="10"/>
        <v>0</v>
      </c>
      <c r="S151" s="143">
        <v>0.09</v>
      </c>
      <c r="T151" s="144">
        <f t="shared" si="11"/>
        <v>10.799999999999999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125</v>
      </c>
      <c r="AT151" s="145" t="s">
        <v>121</v>
      </c>
      <c r="AU151" s="145" t="s">
        <v>126</v>
      </c>
      <c r="AY151" s="14" t="s">
        <v>118</v>
      </c>
      <c r="BE151" s="146">
        <f t="shared" si="12"/>
        <v>0</v>
      </c>
      <c r="BF151" s="146">
        <f t="shared" si="13"/>
        <v>0</v>
      </c>
      <c r="BG151" s="146">
        <f t="shared" si="14"/>
        <v>0</v>
      </c>
      <c r="BH151" s="146">
        <f t="shared" si="15"/>
        <v>0</v>
      </c>
      <c r="BI151" s="146">
        <f t="shared" si="16"/>
        <v>0</v>
      </c>
      <c r="BJ151" s="14" t="s">
        <v>126</v>
      </c>
      <c r="BK151" s="147">
        <f t="shared" si="17"/>
        <v>0</v>
      </c>
      <c r="BL151" s="14" t="s">
        <v>125</v>
      </c>
      <c r="BM151" s="145" t="s">
        <v>187</v>
      </c>
    </row>
    <row r="152" spans="1:65" s="2" customFormat="1" ht="36" customHeight="1">
      <c r="A152" s="26"/>
      <c r="B152" s="134"/>
      <c r="C152" s="135" t="s">
        <v>188</v>
      </c>
      <c r="D152" s="135" t="s">
        <v>121</v>
      </c>
      <c r="E152" s="136" t="s">
        <v>189</v>
      </c>
      <c r="F152" s="137" t="s">
        <v>190</v>
      </c>
      <c r="G152" s="138" t="s">
        <v>156</v>
      </c>
      <c r="H152" s="139">
        <v>80</v>
      </c>
      <c r="I152" s="139"/>
      <c r="J152" s="139"/>
      <c r="K152" s="140"/>
      <c r="L152" s="27"/>
      <c r="M152" s="141" t="s">
        <v>1</v>
      </c>
      <c r="N152" s="142" t="s">
        <v>38</v>
      </c>
      <c r="O152" s="143">
        <v>0.36009000000000002</v>
      </c>
      <c r="P152" s="143">
        <f t="shared" si="9"/>
        <v>28.807200000000002</v>
      </c>
      <c r="Q152" s="143">
        <v>0</v>
      </c>
      <c r="R152" s="143">
        <f t="shared" si="10"/>
        <v>0</v>
      </c>
      <c r="S152" s="143">
        <v>2.5000000000000001E-2</v>
      </c>
      <c r="T152" s="144">
        <f t="shared" si="11"/>
        <v>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125</v>
      </c>
      <c r="AT152" s="145" t="s">
        <v>121</v>
      </c>
      <c r="AU152" s="145" t="s">
        <v>126</v>
      </c>
      <c r="AY152" s="14" t="s">
        <v>118</v>
      </c>
      <c r="BE152" s="146">
        <f t="shared" si="12"/>
        <v>0</v>
      </c>
      <c r="BF152" s="146">
        <f t="shared" si="13"/>
        <v>0</v>
      </c>
      <c r="BG152" s="146">
        <f t="shared" si="14"/>
        <v>0</v>
      </c>
      <c r="BH152" s="146">
        <f t="shared" si="15"/>
        <v>0</v>
      </c>
      <c r="BI152" s="146">
        <f t="shared" si="16"/>
        <v>0</v>
      </c>
      <c r="BJ152" s="14" t="s">
        <v>126</v>
      </c>
      <c r="BK152" s="147">
        <f t="shared" si="17"/>
        <v>0</v>
      </c>
      <c r="BL152" s="14" t="s">
        <v>125</v>
      </c>
      <c r="BM152" s="145" t="s">
        <v>191</v>
      </c>
    </row>
    <row r="153" spans="1:65" s="2" customFormat="1" ht="36" customHeight="1">
      <c r="A153" s="26"/>
      <c r="B153" s="134"/>
      <c r="C153" s="135" t="s">
        <v>192</v>
      </c>
      <c r="D153" s="135" t="s">
        <v>121</v>
      </c>
      <c r="E153" s="136" t="s">
        <v>193</v>
      </c>
      <c r="F153" s="137" t="s">
        <v>194</v>
      </c>
      <c r="G153" s="138" t="s">
        <v>156</v>
      </c>
      <c r="H153" s="139">
        <v>80</v>
      </c>
      <c r="I153" s="139"/>
      <c r="J153" s="139"/>
      <c r="K153" s="140"/>
      <c r="L153" s="27"/>
      <c r="M153" s="141" t="s">
        <v>1</v>
      </c>
      <c r="N153" s="142" t="s">
        <v>38</v>
      </c>
      <c r="O153" s="143">
        <v>0.28071000000000002</v>
      </c>
      <c r="P153" s="143">
        <f t="shared" si="9"/>
        <v>22.456800000000001</v>
      </c>
      <c r="Q153" s="143">
        <v>0</v>
      </c>
      <c r="R153" s="143">
        <f t="shared" si="10"/>
        <v>0</v>
      </c>
      <c r="S153" s="143">
        <v>1.7999999999999999E-2</v>
      </c>
      <c r="T153" s="144">
        <f t="shared" si="11"/>
        <v>1.44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125</v>
      </c>
      <c r="AT153" s="145" t="s">
        <v>121</v>
      </c>
      <c r="AU153" s="145" t="s">
        <v>126</v>
      </c>
      <c r="AY153" s="14" t="s">
        <v>118</v>
      </c>
      <c r="BE153" s="146">
        <f t="shared" si="12"/>
        <v>0</v>
      </c>
      <c r="BF153" s="146">
        <f t="shared" si="13"/>
        <v>0</v>
      </c>
      <c r="BG153" s="146">
        <f t="shared" si="14"/>
        <v>0</v>
      </c>
      <c r="BH153" s="146">
        <f t="shared" si="15"/>
        <v>0</v>
      </c>
      <c r="BI153" s="146">
        <f t="shared" si="16"/>
        <v>0</v>
      </c>
      <c r="BJ153" s="14" t="s">
        <v>126</v>
      </c>
      <c r="BK153" s="147">
        <f t="shared" si="17"/>
        <v>0</v>
      </c>
      <c r="BL153" s="14" t="s">
        <v>125</v>
      </c>
      <c r="BM153" s="145" t="s">
        <v>195</v>
      </c>
    </row>
    <row r="154" spans="1:65" s="2" customFormat="1" ht="16.5" customHeight="1">
      <c r="A154" s="26"/>
      <c r="B154" s="134"/>
      <c r="C154" s="135" t="s">
        <v>196</v>
      </c>
      <c r="D154" s="135" t="s">
        <v>121</v>
      </c>
      <c r="E154" s="136" t="s">
        <v>197</v>
      </c>
      <c r="F154" s="137" t="s">
        <v>198</v>
      </c>
      <c r="G154" s="138" t="s">
        <v>199</v>
      </c>
      <c r="H154" s="139">
        <v>46.183</v>
      </c>
      <c r="I154" s="139"/>
      <c r="J154" s="139"/>
      <c r="K154" s="140"/>
      <c r="L154" s="27"/>
      <c r="M154" s="141" t="s">
        <v>1</v>
      </c>
      <c r="N154" s="142" t="s">
        <v>38</v>
      </c>
      <c r="O154" s="143">
        <v>0</v>
      </c>
      <c r="P154" s="143">
        <f t="shared" si="9"/>
        <v>0</v>
      </c>
      <c r="Q154" s="143">
        <v>0</v>
      </c>
      <c r="R154" s="143">
        <f t="shared" si="10"/>
        <v>0</v>
      </c>
      <c r="S154" s="143">
        <v>0</v>
      </c>
      <c r="T154" s="144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125</v>
      </c>
      <c r="AT154" s="145" t="s">
        <v>121</v>
      </c>
      <c r="AU154" s="145" t="s">
        <v>126</v>
      </c>
      <c r="AY154" s="14" t="s">
        <v>118</v>
      </c>
      <c r="BE154" s="146">
        <f t="shared" si="12"/>
        <v>0</v>
      </c>
      <c r="BF154" s="146">
        <f t="shared" si="13"/>
        <v>0</v>
      </c>
      <c r="BG154" s="146">
        <f t="shared" si="14"/>
        <v>0</v>
      </c>
      <c r="BH154" s="146">
        <f t="shared" si="15"/>
        <v>0</v>
      </c>
      <c r="BI154" s="146">
        <f t="shared" si="16"/>
        <v>0</v>
      </c>
      <c r="BJ154" s="14" t="s">
        <v>126</v>
      </c>
      <c r="BK154" s="147">
        <f t="shared" si="17"/>
        <v>0</v>
      </c>
      <c r="BL154" s="14" t="s">
        <v>125</v>
      </c>
      <c r="BM154" s="145" t="s">
        <v>188</v>
      </c>
    </row>
    <row r="155" spans="1:65" s="2" customFormat="1" ht="16.5" customHeight="1">
      <c r="A155" s="26"/>
      <c r="B155" s="134"/>
      <c r="C155" s="135" t="s">
        <v>200</v>
      </c>
      <c r="D155" s="135" t="s">
        <v>121</v>
      </c>
      <c r="E155" s="136" t="s">
        <v>201</v>
      </c>
      <c r="F155" s="137" t="s">
        <v>202</v>
      </c>
      <c r="G155" s="138" t="s">
        <v>199</v>
      </c>
      <c r="H155" s="139">
        <v>46.183</v>
      </c>
      <c r="I155" s="139"/>
      <c r="J155" s="139"/>
      <c r="K155" s="140"/>
      <c r="L155" s="27"/>
      <c r="M155" s="141" t="s">
        <v>1</v>
      </c>
      <c r="N155" s="142" t="s">
        <v>38</v>
      </c>
      <c r="O155" s="143">
        <v>0</v>
      </c>
      <c r="P155" s="143">
        <f t="shared" si="9"/>
        <v>0</v>
      </c>
      <c r="Q155" s="143">
        <v>0</v>
      </c>
      <c r="R155" s="143">
        <f t="shared" si="10"/>
        <v>0</v>
      </c>
      <c r="S155" s="143">
        <v>0</v>
      </c>
      <c r="T155" s="144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125</v>
      </c>
      <c r="AT155" s="145" t="s">
        <v>121</v>
      </c>
      <c r="AU155" s="145" t="s">
        <v>126</v>
      </c>
      <c r="AY155" s="14" t="s">
        <v>118</v>
      </c>
      <c r="BE155" s="146">
        <f t="shared" si="12"/>
        <v>0</v>
      </c>
      <c r="BF155" s="146">
        <f t="shared" si="13"/>
        <v>0</v>
      </c>
      <c r="BG155" s="146">
        <f t="shared" si="14"/>
        <v>0</v>
      </c>
      <c r="BH155" s="146">
        <f t="shared" si="15"/>
        <v>0</v>
      </c>
      <c r="BI155" s="146">
        <f t="shared" si="16"/>
        <v>0</v>
      </c>
      <c r="BJ155" s="14" t="s">
        <v>126</v>
      </c>
      <c r="BK155" s="147">
        <f t="shared" si="17"/>
        <v>0</v>
      </c>
      <c r="BL155" s="14" t="s">
        <v>125</v>
      </c>
      <c r="BM155" s="145" t="s">
        <v>196</v>
      </c>
    </row>
    <row r="156" spans="1:65" s="2" customFormat="1" ht="16.5" customHeight="1">
      <c r="A156" s="26"/>
      <c r="B156" s="134"/>
      <c r="C156" s="135" t="s">
        <v>7</v>
      </c>
      <c r="D156" s="135" t="s">
        <v>121</v>
      </c>
      <c r="E156" s="136" t="s">
        <v>203</v>
      </c>
      <c r="F156" s="137" t="s">
        <v>204</v>
      </c>
      <c r="G156" s="138" t="s">
        <v>199</v>
      </c>
      <c r="H156" s="139">
        <v>46.183</v>
      </c>
      <c r="I156" s="139"/>
      <c r="J156" s="139"/>
      <c r="K156" s="140"/>
      <c r="L156" s="27"/>
      <c r="M156" s="141" t="s">
        <v>1</v>
      </c>
      <c r="N156" s="142" t="s">
        <v>38</v>
      </c>
      <c r="O156" s="143">
        <v>0</v>
      </c>
      <c r="P156" s="143">
        <f t="shared" si="9"/>
        <v>0</v>
      </c>
      <c r="Q156" s="143">
        <v>0</v>
      </c>
      <c r="R156" s="143">
        <f t="shared" si="10"/>
        <v>0</v>
      </c>
      <c r="S156" s="143">
        <v>0</v>
      </c>
      <c r="T156" s="144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125</v>
      </c>
      <c r="AT156" s="145" t="s">
        <v>121</v>
      </c>
      <c r="AU156" s="145" t="s">
        <v>126</v>
      </c>
      <c r="AY156" s="14" t="s">
        <v>118</v>
      </c>
      <c r="BE156" s="146">
        <f t="shared" si="12"/>
        <v>0</v>
      </c>
      <c r="BF156" s="146">
        <f t="shared" si="13"/>
        <v>0</v>
      </c>
      <c r="BG156" s="146">
        <f t="shared" si="14"/>
        <v>0</v>
      </c>
      <c r="BH156" s="146">
        <f t="shared" si="15"/>
        <v>0</v>
      </c>
      <c r="BI156" s="146">
        <f t="shared" si="16"/>
        <v>0</v>
      </c>
      <c r="BJ156" s="14" t="s">
        <v>126</v>
      </c>
      <c r="BK156" s="147">
        <f t="shared" si="17"/>
        <v>0</v>
      </c>
      <c r="BL156" s="14" t="s">
        <v>125</v>
      </c>
      <c r="BM156" s="145" t="s">
        <v>7</v>
      </c>
    </row>
    <row r="157" spans="1:65" s="2" customFormat="1" ht="24" customHeight="1">
      <c r="A157" s="26"/>
      <c r="B157" s="134"/>
      <c r="C157" s="135" t="s">
        <v>205</v>
      </c>
      <c r="D157" s="135" t="s">
        <v>121</v>
      </c>
      <c r="E157" s="136" t="s">
        <v>206</v>
      </c>
      <c r="F157" s="137" t="s">
        <v>207</v>
      </c>
      <c r="G157" s="138" t="s">
        <v>199</v>
      </c>
      <c r="H157" s="139">
        <v>46.183</v>
      </c>
      <c r="I157" s="139"/>
      <c r="J157" s="139"/>
      <c r="K157" s="140"/>
      <c r="L157" s="27"/>
      <c r="M157" s="141" t="s">
        <v>1</v>
      </c>
      <c r="N157" s="142" t="s">
        <v>38</v>
      </c>
      <c r="O157" s="143">
        <v>0</v>
      </c>
      <c r="P157" s="143">
        <f t="shared" si="9"/>
        <v>0</v>
      </c>
      <c r="Q157" s="143">
        <v>0</v>
      </c>
      <c r="R157" s="143">
        <f t="shared" si="10"/>
        <v>0</v>
      </c>
      <c r="S157" s="143">
        <v>0</v>
      </c>
      <c r="T157" s="144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125</v>
      </c>
      <c r="AT157" s="145" t="s">
        <v>121</v>
      </c>
      <c r="AU157" s="145" t="s">
        <v>126</v>
      </c>
      <c r="AY157" s="14" t="s">
        <v>118</v>
      </c>
      <c r="BE157" s="146">
        <f t="shared" si="12"/>
        <v>0</v>
      </c>
      <c r="BF157" s="146">
        <f t="shared" si="13"/>
        <v>0</v>
      </c>
      <c r="BG157" s="146">
        <f t="shared" si="14"/>
        <v>0</v>
      </c>
      <c r="BH157" s="146">
        <f t="shared" si="15"/>
        <v>0</v>
      </c>
      <c r="BI157" s="146">
        <f t="shared" si="16"/>
        <v>0</v>
      </c>
      <c r="BJ157" s="14" t="s">
        <v>126</v>
      </c>
      <c r="BK157" s="147">
        <f t="shared" si="17"/>
        <v>0</v>
      </c>
      <c r="BL157" s="14" t="s">
        <v>125</v>
      </c>
      <c r="BM157" s="145" t="s">
        <v>208</v>
      </c>
    </row>
    <row r="158" spans="1:65" s="2" customFormat="1" ht="24" customHeight="1">
      <c r="A158" s="26"/>
      <c r="B158" s="134"/>
      <c r="C158" s="135" t="s">
        <v>208</v>
      </c>
      <c r="D158" s="135" t="s">
        <v>121</v>
      </c>
      <c r="E158" s="136" t="s">
        <v>209</v>
      </c>
      <c r="F158" s="137" t="s">
        <v>210</v>
      </c>
      <c r="G158" s="138" t="s">
        <v>199</v>
      </c>
      <c r="H158" s="139">
        <v>46.183</v>
      </c>
      <c r="I158" s="139"/>
      <c r="J158" s="139"/>
      <c r="K158" s="140"/>
      <c r="L158" s="27"/>
      <c r="M158" s="141" t="s">
        <v>1</v>
      </c>
      <c r="N158" s="142" t="s">
        <v>38</v>
      </c>
      <c r="O158" s="143">
        <v>0</v>
      </c>
      <c r="P158" s="143">
        <f t="shared" si="9"/>
        <v>0</v>
      </c>
      <c r="Q158" s="143">
        <v>0</v>
      </c>
      <c r="R158" s="143">
        <f t="shared" si="10"/>
        <v>0</v>
      </c>
      <c r="S158" s="143">
        <v>0</v>
      </c>
      <c r="T158" s="144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125</v>
      </c>
      <c r="AT158" s="145" t="s">
        <v>121</v>
      </c>
      <c r="AU158" s="145" t="s">
        <v>126</v>
      </c>
      <c r="AY158" s="14" t="s">
        <v>118</v>
      </c>
      <c r="BE158" s="146">
        <f t="shared" si="12"/>
        <v>0</v>
      </c>
      <c r="BF158" s="146">
        <f t="shared" si="13"/>
        <v>0</v>
      </c>
      <c r="BG158" s="146">
        <f t="shared" si="14"/>
        <v>0</v>
      </c>
      <c r="BH158" s="146">
        <f t="shared" si="15"/>
        <v>0</v>
      </c>
      <c r="BI158" s="146">
        <f t="shared" si="16"/>
        <v>0</v>
      </c>
      <c r="BJ158" s="14" t="s">
        <v>126</v>
      </c>
      <c r="BK158" s="147">
        <f t="shared" si="17"/>
        <v>0</v>
      </c>
      <c r="BL158" s="14" t="s">
        <v>125</v>
      </c>
      <c r="BM158" s="145" t="s">
        <v>211</v>
      </c>
    </row>
    <row r="159" spans="1:65" s="2" customFormat="1" ht="24" customHeight="1">
      <c r="A159" s="26"/>
      <c r="B159" s="134"/>
      <c r="C159" s="135" t="s">
        <v>212</v>
      </c>
      <c r="D159" s="135" t="s">
        <v>121</v>
      </c>
      <c r="E159" s="136" t="s">
        <v>213</v>
      </c>
      <c r="F159" s="137" t="s">
        <v>214</v>
      </c>
      <c r="G159" s="138" t="s">
        <v>199</v>
      </c>
      <c r="H159" s="139">
        <v>46.183</v>
      </c>
      <c r="I159" s="139"/>
      <c r="J159" s="139"/>
      <c r="K159" s="140"/>
      <c r="L159" s="27"/>
      <c r="M159" s="141" t="s">
        <v>1</v>
      </c>
      <c r="N159" s="142" t="s">
        <v>38</v>
      </c>
      <c r="O159" s="143">
        <v>0.9798</v>
      </c>
      <c r="P159" s="143">
        <f t="shared" si="9"/>
        <v>45.2501034</v>
      </c>
      <c r="Q159" s="143">
        <v>0</v>
      </c>
      <c r="R159" s="143">
        <f t="shared" si="10"/>
        <v>0</v>
      </c>
      <c r="S159" s="143">
        <v>0</v>
      </c>
      <c r="T159" s="144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125</v>
      </c>
      <c r="AT159" s="145" t="s">
        <v>121</v>
      </c>
      <c r="AU159" s="145" t="s">
        <v>126</v>
      </c>
      <c r="AY159" s="14" t="s">
        <v>118</v>
      </c>
      <c r="BE159" s="146">
        <f t="shared" si="12"/>
        <v>0</v>
      </c>
      <c r="BF159" s="146">
        <f t="shared" si="13"/>
        <v>0</v>
      </c>
      <c r="BG159" s="146">
        <f t="shared" si="14"/>
        <v>0</v>
      </c>
      <c r="BH159" s="146">
        <f t="shared" si="15"/>
        <v>0</v>
      </c>
      <c r="BI159" s="146">
        <f t="shared" si="16"/>
        <v>0</v>
      </c>
      <c r="BJ159" s="14" t="s">
        <v>126</v>
      </c>
      <c r="BK159" s="147">
        <f t="shared" si="17"/>
        <v>0</v>
      </c>
      <c r="BL159" s="14" t="s">
        <v>125</v>
      </c>
      <c r="BM159" s="145" t="s">
        <v>215</v>
      </c>
    </row>
    <row r="160" spans="1:65" s="2" customFormat="1" ht="24" customHeight="1">
      <c r="A160" s="26"/>
      <c r="B160" s="134"/>
      <c r="C160" s="135" t="s">
        <v>211</v>
      </c>
      <c r="D160" s="135" t="s">
        <v>121</v>
      </c>
      <c r="E160" s="136" t="s">
        <v>216</v>
      </c>
      <c r="F160" s="137" t="s">
        <v>217</v>
      </c>
      <c r="G160" s="138" t="s">
        <v>199</v>
      </c>
      <c r="H160" s="139">
        <v>46.183</v>
      </c>
      <c r="I160" s="139"/>
      <c r="J160" s="139"/>
      <c r="K160" s="140"/>
      <c r="L160" s="27"/>
      <c r="M160" s="141" t="s">
        <v>1</v>
      </c>
      <c r="N160" s="142" t="s">
        <v>38</v>
      </c>
      <c r="O160" s="143">
        <v>0.14899999999999999</v>
      </c>
      <c r="P160" s="143">
        <f t="shared" si="9"/>
        <v>6.8812669999999994</v>
      </c>
      <c r="Q160" s="143">
        <v>0</v>
      </c>
      <c r="R160" s="143">
        <f t="shared" si="10"/>
        <v>0</v>
      </c>
      <c r="S160" s="143">
        <v>0</v>
      </c>
      <c r="T160" s="144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125</v>
      </c>
      <c r="AT160" s="145" t="s">
        <v>121</v>
      </c>
      <c r="AU160" s="145" t="s">
        <v>126</v>
      </c>
      <c r="AY160" s="14" t="s">
        <v>118</v>
      </c>
      <c r="BE160" s="146">
        <f t="shared" si="12"/>
        <v>0</v>
      </c>
      <c r="BF160" s="146">
        <f t="shared" si="13"/>
        <v>0</v>
      </c>
      <c r="BG160" s="146">
        <f t="shared" si="14"/>
        <v>0</v>
      </c>
      <c r="BH160" s="146">
        <f t="shared" si="15"/>
        <v>0</v>
      </c>
      <c r="BI160" s="146">
        <f t="shared" si="16"/>
        <v>0</v>
      </c>
      <c r="BJ160" s="14" t="s">
        <v>126</v>
      </c>
      <c r="BK160" s="147">
        <f t="shared" si="17"/>
        <v>0</v>
      </c>
      <c r="BL160" s="14" t="s">
        <v>125</v>
      </c>
      <c r="BM160" s="145" t="s">
        <v>218</v>
      </c>
    </row>
    <row r="161" spans="1:65" s="2" customFormat="1" ht="24" customHeight="1">
      <c r="A161" s="26"/>
      <c r="B161" s="134"/>
      <c r="C161" s="135" t="s">
        <v>219</v>
      </c>
      <c r="D161" s="135" t="s">
        <v>121</v>
      </c>
      <c r="E161" s="136" t="s">
        <v>220</v>
      </c>
      <c r="F161" s="137" t="s">
        <v>221</v>
      </c>
      <c r="G161" s="138" t="s">
        <v>199</v>
      </c>
      <c r="H161" s="139">
        <v>46.183</v>
      </c>
      <c r="I161" s="139"/>
      <c r="J161" s="139"/>
      <c r="K161" s="140"/>
      <c r="L161" s="27"/>
      <c r="M161" s="141" t="s">
        <v>1</v>
      </c>
      <c r="N161" s="142" t="s">
        <v>38</v>
      </c>
      <c r="O161" s="143">
        <v>0</v>
      </c>
      <c r="P161" s="143">
        <f t="shared" si="9"/>
        <v>0</v>
      </c>
      <c r="Q161" s="143">
        <v>0</v>
      </c>
      <c r="R161" s="143">
        <f t="shared" si="10"/>
        <v>0</v>
      </c>
      <c r="S161" s="143">
        <v>0</v>
      </c>
      <c r="T161" s="144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125</v>
      </c>
      <c r="AT161" s="145" t="s">
        <v>121</v>
      </c>
      <c r="AU161" s="145" t="s">
        <v>126</v>
      </c>
      <c r="AY161" s="14" t="s">
        <v>118</v>
      </c>
      <c r="BE161" s="146">
        <f t="shared" si="12"/>
        <v>0</v>
      </c>
      <c r="BF161" s="146">
        <f t="shared" si="13"/>
        <v>0</v>
      </c>
      <c r="BG161" s="146">
        <f t="shared" si="14"/>
        <v>0</v>
      </c>
      <c r="BH161" s="146">
        <f t="shared" si="15"/>
        <v>0</v>
      </c>
      <c r="BI161" s="146">
        <f t="shared" si="16"/>
        <v>0</v>
      </c>
      <c r="BJ161" s="14" t="s">
        <v>126</v>
      </c>
      <c r="BK161" s="147">
        <f t="shared" si="17"/>
        <v>0</v>
      </c>
      <c r="BL161" s="14" t="s">
        <v>125</v>
      </c>
      <c r="BM161" s="145" t="s">
        <v>222</v>
      </c>
    </row>
    <row r="162" spans="1:65" s="12" customFormat="1" ht="22.9" customHeight="1">
      <c r="B162" s="122"/>
      <c r="D162" s="123" t="s">
        <v>71</v>
      </c>
      <c r="E162" s="132" t="s">
        <v>223</v>
      </c>
      <c r="F162" s="132" t="s">
        <v>224</v>
      </c>
      <c r="J162" s="133"/>
      <c r="L162" s="122"/>
      <c r="M162" s="126"/>
      <c r="N162" s="127"/>
      <c r="O162" s="127"/>
      <c r="P162" s="128">
        <f>SUM(P163:P164)</f>
        <v>29.996877000000001</v>
      </c>
      <c r="Q162" s="127"/>
      <c r="R162" s="128">
        <f>SUM(R163:R164)</f>
        <v>0</v>
      </c>
      <c r="S162" s="127"/>
      <c r="T162" s="129">
        <f>SUM(T163:T164)</f>
        <v>0</v>
      </c>
      <c r="AR162" s="123" t="s">
        <v>80</v>
      </c>
      <c r="AT162" s="130" t="s">
        <v>71</v>
      </c>
      <c r="AU162" s="130" t="s">
        <v>80</v>
      </c>
      <c r="AY162" s="123" t="s">
        <v>118</v>
      </c>
      <c r="BK162" s="131">
        <f>SUM(BK163:BK164)</f>
        <v>0</v>
      </c>
    </row>
    <row r="163" spans="1:65" s="2" customFormat="1" ht="24" customHeight="1">
      <c r="A163" s="26"/>
      <c r="B163" s="134"/>
      <c r="C163" s="135" t="s">
        <v>225</v>
      </c>
      <c r="D163" s="135" t="s">
        <v>121</v>
      </c>
      <c r="E163" s="136" t="s">
        <v>226</v>
      </c>
      <c r="F163" s="137" t="s">
        <v>227</v>
      </c>
      <c r="G163" s="138" t="s">
        <v>199</v>
      </c>
      <c r="H163" s="139">
        <v>12.179</v>
      </c>
      <c r="I163" s="139"/>
      <c r="J163" s="139"/>
      <c r="K163" s="140"/>
      <c r="L163" s="27"/>
      <c r="M163" s="141" t="s">
        <v>1</v>
      </c>
      <c r="N163" s="142" t="s">
        <v>38</v>
      </c>
      <c r="O163" s="143">
        <v>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125</v>
      </c>
      <c r="AT163" s="145" t="s">
        <v>121</v>
      </c>
      <c r="AU163" s="145" t="s">
        <v>126</v>
      </c>
      <c r="AY163" s="14" t="s">
        <v>118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4" t="s">
        <v>126</v>
      </c>
      <c r="BK163" s="147">
        <f>ROUND(I163*H163,3)</f>
        <v>0</v>
      </c>
      <c r="BL163" s="14" t="s">
        <v>125</v>
      </c>
      <c r="BM163" s="145" t="s">
        <v>225</v>
      </c>
    </row>
    <row r="164" spans="1:65" s="2" customFormat="1" ht="24" customHeight="1">
      <c r="A164" s="26"/>
      <c r="B164" s="134"/>
      <c r="C164" s="135" t="s">
        <v>228</v>
      </c>
      <c r="D164" s="135" t="s">
        <v>121</v>
      </c>
      <c r="E164" s="136" t="s">
        <v>229</v>
      </c>
      <c r="F164" s="137" t="s">
        <v>230</v>
      </c>
      <c r="G164" s="138" t="s">
        <v>199</v>
      </c>
      <c r="H164" s="139">
        <v>12.179</v>
      </c>
      <c r="I164" s="139"/>
      <c r="J164" s="139"/>
      <c r="K164" s="140"/>
      <c r="L164" s="27"/>
      <c r="M164" s="141" t="s">
        <v>1</v>
      </c>
      <c r="N164" s="142" t="s">
        <v>38</v>
      </c>
      <c r="O164" s="143">
        <v>2.4630000000000001</v>
      </c>
      <c r="P164" s="143">
        <f>O164*H164</f>
        <v>29.996877000000001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125</v>
      </c>
      <c r="AT164" s="145" t="s">
        <v>121</v>
      </c>
      <c r="AU164" s="145" t="s">
        <v>126</v>
      </c>
      <c r="AY164" s="14" t="s">
        <v>118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4" t="s">
        <v>126</v>
      </c>
      <c r="BK164" s="147">
        <f>ROUND(I164*H164,3)</f>
        <v>0</v>
      </c>
      <c r="BL164" s="14" t="s">
        <v>125</v>
      </c>
      <c r="BM164" s="145" t="s">
        <v>231</v>
      </c>
    </row>
    <row r="165" spans="1:65" s="12" customFormat="1" ht="25.9" customHeight="1">
      <c r="B165" s="122"/>
      <c r="D165" s="123" t="s">
        <v>71</v>
      </c>
      <c r="E165" s="124" t="s">
        <v>232</v>
      </c>
      <c r="F165" s="124" t="s">
        <v>233</v>
      </c>
      <c r="J165" s="125"/>
      <c r="L165" s="122"/>
      <c r="M165" s="126"/>
      <c r="N165" s="127"/>
      <c r="O165" s="127"/>
      <c r="P165" s="128">
        <f>P166+P181+P206+P239+P266</f>
        <v>2498.3671599999998</v>
      </c>
      <c r="Q165" s="127"/>
      <c r="R165" s="128">
        <f>R166+R181+R206+R239+R266</f>
        <v>12.722280000000001</v>
      </c>
      <c r="S165" s="127"/>
      <c r="T165" s="129">
        <f>T166+T181+T206+T239+T266</f>
        <v>21.671319999999998</v>
      </c>
      <c r="AR165" s="123" t="s">
        <v>126</v>
      </c>
      <c r="AT165" s="130" t="s">
        <v>71</v>
      </c>
      <c r="AU165" s="130" t="s">
        <v>72</v>
      </c>
      <c r="AY165" s="123" t="s">
        <v>118</v>
      </c>
      <c r="BK165" s="131">
        <f>BK166+BK181+BK206+BK239+BK266</f>
        <v>0</v>
      </c>
    </row>
    <row r="166" spans="1:65" s="12" customFormat="1" ht="22.9" customHeight="1">
      <c r="B166" s="122"/>
      <c r="D166" s="123" t="s">
        <v>71</v>
      </c>
      <c r="E166" s="132" t="s">
        <v>234</v>
      </c>
      <c r="F166" s="132" t="s">
        <v>235</v>
      </c>
      <c r="J166" s="133"/>
      <c r="L166" s="122"/>
      <c r="M166" s="126"/>
      <c r="N166" s="127"/>
      <c r="O166" s="127"/>
      <c r="P166" s="128">
        <f>SUM(P167:P180)</f>
        <v>258.85155999999995</v>
      </c>
      <c r="Q166" s="127"/>
      <c r="R166" s="128">
        <f>SUM(R167:R180)</f>
        <v>0.60131999999999997</v>
      </c>
      <c r="S166" s="127"/>
      <c r="T166" s="129">
        <f>SUM(T167:T180)</f>
        <v>0</v>
      </c>
      <c r="AR166" s="123" t="s">
        <v>126</v>
      </c>
      <c r="AT166" s="130" t="s">
        <v>71</v>
      </c>
      <c r="AU166" s="130" t="s">
        <v>80</v>
      </c>
      <c r="AY166" s="123" t="s">
        <v>118</v>
      </c>
      <c r="BK166" s="131">
        <f>SUM(BK167:BK180)</f>
        <v>0</v>
      </c>
    </row>
    <row r="167" spans="1:65" s="2" customFormat="1" ht="24" customHeight="1">
      <c r="A167" s="26"/>
      <c r="B167" s="134"/>
      <c r="C167" s="135" t="s">
        <v>236</v>
      </c>
      <c r="D167" s="135" t="s">
        <v>121</v>
      </c>
      <c r="E167" s="136" t="s">
        <v>237</v>
      </c>
      <c r="F167" s="137" t="s">
        <v>238</v>
      </c>
      <c r="G167" s="138" t="s">
        <v>156</v>
      </c>
      <c r="H167" s="139">
        <v>1364</v>
      </c>
      <c r="I167" s="139"/>
      <c r="J167" s="139"/>
      <c r="K167" s="140"/>
      <c r="L167" s="27"/>
      <c r="M167" s="141" t="s">
        <v>1</v>
      </c>
      <c r="N167" s="142" t="s">
        <v>38</v>
      </c>
      <c r="O167" s="143">
        <v>0.13408999999999999</v>
      </c>
      <c r="P167" s="143">
        <f t="shared" ref="P167:P180" si="18">O167*H167</f>
        <v>182.89875999999998</v>
      </c>
      <c r="Q167" s="143">
        <v>2.0000000000000002E-5</v>
      </c>
      <c r="R167" s="143">
        <f t="shared" ref="R167:R180" si="19">Q167*H167</f>
        <v>2.7280000000000002E-2</v>
      </c>
      <c r="S167" s="143">
        <v>0</v>
      </c>
      <c r="T167" s="144">
        <f t="shared" ref="T167:T180" si="20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5" t="s">
        <v>188</v>
      </c>
      <c r="AT167" s="145" t="s">
        <v>121</v>
      </c>
      <c r="AU167" s="145" t="s">
        <v>126</v>
      </c>
      <c r="AY167" s="14" t="s">
        <v>118</v>
      </c>
      <c r="BE167" s="146">
        <f t="shared" ref="BE167:BE180" si="21">IF(N167="základná",J167,0)</f>
        <v>0</v>
      </c>
      <c r="BF167" s="146">
        <f t="shared" ref="BF167:BF180" si="22">IF(N167="znížená",J167,0)</f>
        <v>0</v>
      </c>
      <c r="BG167" s="146">
        <f t="shared" ref="BG167:BG180" si="23">IF(N167="zákl. prenesená",J167,0)</f>
        <v>0</v>
      </c>
      <c r="BH167" s="146">
        <f t="shared" ref="BH167:BH180" si="24">IF(N167="zníž. prenesená",J167,0)</f>
        <v>0</v>
      </c>
      <c r="BI167" s="146">
        <f t="shared" ref="BI167:BI180" si="25">IF(N167="nulová",J167,0)</f>
        <v>0</v>
      </c>
      <c r="BJ167" s="14" t="s">
        <v>126</v>
      </c>
      <c r="BK167" s="147">
        <f t="shared" ref="BK167:BK180" si="26">ROUND(I167*H167,3)</f>
        <v>0</v>
      </c>
      <c r="BL167" s="14" t="s">
        <v>188</v>
      </c>
      <c r="BM167" s="145" t="s">
        <v>236</v>
      </c>
    </row>
    <row r="168" spans="1:65" s="2" customFormat="1" ht="16.5" customHeight="1">
      <c r="A168" s="26"/>
      <c r="B168" s="134"/>
      <c r="C168" s="148" t="s">
        <v>239</v>
      </c>
      <c r="D168" s="148" t="s">
        <v>163</v>
      </c>
      <c r="E168" s="149" t="s">
        <v>240</v>
      </c>
      <c r="F168" s="150" t="s">
        <v>241</v>
      </c>
      <c r="G168" s="151" t="s">
        <v>156</v>
      </c>
      <c r="H168" s="152">
        <v>150</v>
      </c>
      <c r="I168" s="152"/>
      <c r="J168" s="152"/>
      <c r="K168" s="153"/>
      <c r="L168" s="154"/>
      <c r="M168" s="155" t="s">
        <v>1</v>
      </c>
      <c r="N168" s="156" t="s">
        <v>38</v>
      </c>
      <c r="O168" s="143">
        <v>0</v>
      </c>
      <c r="P168" s="143">
        <f t="shared" si="18"/>
        <v>0</v>
      </c>
      <c r="Q168" s="143">
        <v>0</v>
      </c>
      <c r="R168" s="143">
        <f t="shared" si="19"/>
        <v>0</v>
      </c>
      <c r="S168" s="143">
        <v>0</v>
      </c>
      <c r="T168" s="144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242</v>
      </c>
      <c r="AT168" s="145" t="s">
        <v>163</v>
      </c>
      <c r="AU168" s="145" t="s">
        <v>126</v>
      </c>
      <c r="AY168" s="14" t="s">
        <v>118</v>
      </c>
      <c r="BE168" s="146">
        <f t="shared" si="21"/>
        <v>0</v>
      </c>
      <c r="BF168" s="146">
        <f t="shared" si="22"/>
        <v>0</v>
      </c>
      <c r="BG168" s="146">
        <f t="shared" si="23"/>
        <v>0</v>
      </c>
      <c r="BH168" s="146">
        <f t="shared" si="24"/>
        <v>0</v>
      </c>
      <c r="BI168" s="146">
        <f t="shared" si="25"/>
        <v>0</v>
      </c>
      <c r="BJ168" s="14" t="s">
        <v>126</v>
      </c>
      <c r="BK168" s="147">
        <f t="shared" si="26"/>
        <v>0</v>
      </c>
      <c r="BL168" s="14" t="s">
        <v>188</v>
      </c>
      <c r="BM168" s="145" t="s">
        <v>243</v>
      </c>
    </row>
    <row r="169" spans="1:65" s="2" customFormat="1" ht="16.5" customHeight="1">
      <c r="A169" s="26"/>
      <c r="B169" s="134"/>
      <c r="C169" s="148" t="s">
        <v>244</v>
      </c>
      <c r="D169" s="148" t="s">
        <v>163</v>
      </c>
      <c r="E169" s="149" t="s">
        <v>245</v>
      </c>
      <c r="F169" s="150" t="s">
        <v>246</v>
      </c>
      <c r="G169" s="151" t="s">
        <v>156</v>
      </c>
      <c r="H169" s="152">
        <v>77</v>
      </c>
      <c r="I169" s="152"/>
      <c r="J169" s="152"/>
      <c r="K169" s="153"/>
      <c r="L169" s="154"/>
      <c r="M169" s="155" t="s">
        <v>1</v>
      </c>
      <c r="N169" s="156" t="s">
        <v>38</v>
      </c>
      <c r="O169" s="143">
        <v>0</v>
      </c>
      <c r="P169" s="143">
        <f t="shared" si="18"/>
        <v>0</v>
      </c>
      <c r="Q169" s="143">
        <v>0</v>
      </c>
      <c r="R169" s="143">
        <f t="shared" si="19"/>
        <v>0</v>
      </c>
      <c r="S169" s="143">
        <v>0</v>
      </c>
      <c r="T169" s="144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242</v>
      </c>
      <c r="AT169" s="145" t="s">
        <v>163</v>
      </c>
      <c r="AU169" s="145" t="s">
        <v>126</v>
      </c>
      <c r="AY169" s="14" t="s">
        <v>118</v>
      </c>
      <c r="BE169" s="146">
        <f t="shared" si="21"/>
        <v>0</v>
      </c>
      <c r="BF169" s="146">
        <f t="shared" si="22"/>
        <v>0</v>
      </c>
      <c r="BG169" s="146">
        <f t="shared" si="23"/>
        <v>0</v>
      </c>
      <c r="BH169" s="146">
        <f t="shared" si="24"/>
        <v>0</v>
      </c>
      <c r="BI169" s="146">
        <f t="shared" si="25"/>
        <v>0</v>
      </c>
      <c r="BJ169" s="14" t="s">
        <v>126</v>
      </c>
      <c r="BK169" s="147">
        <f t="shared" si="26"/>
        <v>0</v>
      </c>
      <c r="BL169" s="14" t="s">
        <v>188</v>
      </c>
      <c r="BM169" s="145" t="s">
        <v>247</v>
      </c>
    </row>
    <row r="170" spans="1:65" s="2" customFormat="1" ht="16.5" customHeight="1">
      <c r="A170" s="26"/>
      <c r="B170" s="134"/>
      <c r="C170" s="148" t="s">
        <v>248</v>
      </c>
      <c r="D170" s="148" t="s">
        <v>163</v>
      </c>
      <c r="E170" s="149" t="s">
        <v>249</v>
      </c>
      <c r="F170" s="150" t="s">
        <v>250</v>
      </c>
      <c r="G170" s="151" t="s">
        <v>156</v>
      </c>
      <c r="H170" s="152">
        <v>280</v>
      </c>
      <c r="I170" s="152"/>
      <c r="J170" s="152"/>
      <c r="K170" s="153"/>
      <c r="L170" s="154"/>
      <c r="M170" s="155" t="s">
        <v>1</v>
      </c>
      <c r="N170" s="156" t="s">
        <v>38</v>
      </c>
      <c r="O170" s="143">
        <v>0</v>
      </c>
      <c r="P170" s="143">
        <f t="shared" si="18"/>
        <v>0</v>
      </c>
      <c r="Q170" s="143">
        <v>0</v>
      </c>
      <c r="R170" s="143">
        <f t="shared" si="19"/>
        <v>0</v>
      </c>
      <c r="S170" s="143">
        <v>0</v>
      </c>
      <c r="T170" s="144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242</v>
      </c>
      <c r="AT170" s="145" t="s">
        <v>163</v>
      </c>
      <c r="AU170" s="145" t="s">
        <v>126</v>
      </c>
      <c r="AY170" s="14" t="s">
        <v>118</v>
      </c>
      <c r="BE170" s="146">
        <f t="shared" si="21"/>
        <v>0</v>
      </c>
      <c r="BF170" s="146">
        <f t="shared" si="22"/>
        <v>0</v>
      </c>
      <c r="BG170" s="146">
        <f t="shared" si="23"/>
        <v>0</v>
      </c>
      <c r="BH170" s="146">
        <f t="shared" si="24"/>
        <v>0</v>
      </c>
      <c r="BI170" s="146">
        <f t="shared" si="25"/>
        <v>0</v>
      </c>
      <c r="BJ170" s="14" t="s">
        <v>126</v>
      </c>
      <c r="BK170" s="147">
        <f t="shared" si="26"/>
        <v>0</v>
      </c>
      <c r="BL170" s="14" t="s">
        <v>188</v>
      </c>
      <c r="BM170" s="145" t="s">
        <v>251</v>
      </c>
    </row>
    <row r="171" spans="1:65" s="2" customFormat="1" ht="16.5" customHeight="1">
      <c r="A171" s="26"/>
      <c r="B171" s="134"/>
      <c r="C171" s="148" t="s">
        <v>242</v>
      </c>
      <c r="D171" s="148" t="s">
        <v>163</v>
      </c>
      <c r="E171" s="149" t="s">
        <v>252</v>
      </c>
      <c r="F171" s="150" t="s">
        <v>253</v>
      </c>
      <c r="G171" s="151" t="s">
        <v>156</v>
      </c>
      <c r="H171" s="152">
        <v>500</v>
      </c>
      <c r="I171" s="152"/>
      <c r="J171" s="152"/>
      <c r="K171" s="153"/>
      <c r="L171" s="154"/>
      <c r="M171" s="155" t="s">
        <v>1</v>
      </c>
      <c r="N171" s="156" t="s">
        <v>38</v>
      </c>
      <c r="O171" s="143">
        <v>0</v>
      </c>
      <c r="P171" s="143">
        <f t="shared" si="18"/>
        <v>0</v>
      </c>
      <c r="Q171" s="143">
        <v>0</v>
      </c>
      <c r="R171" s="143">
        <f t="shared" si="19"/>
        <v>0</v>
      </c>
      <c r="S171" s="143">
        <v>0</v>
      </c>
      <c r="T171" s="144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242</v>
      </c>
      <c r="AT171" s="145" t="s">
        <v>163</v>
      </c>
      <c r="AU171" s="145" t="s">
        <v>126</v>
      </c>
      <c r="AY171" s="14" t="s">
        <v>118</v>
      </c>
      <c r="BE171" s="146">
        <f t="shared" si="21"/>
        <v>0</v>
      </c>
      <c r="BF171" s="146">
        <f t="shared" si="22"/>
        <v>0</v>
      </c>
      <c r="BG171" s="146">
        <f t="shared" si="23"/>
        <v>0</v>
      </c>
      <c r="BH171" s="146">
        <f t="shared" si="24"/>
        <v>0</v>
      </c>
      <c r="BI171" s="146">
        <f t="shared" si="25"/>
        <v>0</v>
      </c>
      <c r="BJ171" s="14" t="s">
        <v>126</v>
      </c>
      <c r="BK171" s="147">
        <f t="shared" si="26"/>
        <v>0</v>
      </c>
      <c r="BL171" s="14" t="s">
        <v>188</v>
      </c>
      <c r="BM171" s="145" t="s">
        <v>254</v>
      </c>
    </row>
    <row r="172" spans="1:65" s="2" customFormat="1" ht="16.5" customHeight="1">
      <c r="A172" s="26"/>
      <c r="B172" s="134"/>
      <c r="C172" s="148" t="s">
        <v>255</v>
      </c>
      <c r="D172" s="148" t="s">
        <v>163</v>
      </c>
      <c r="E172" s="149" t="s">
        <v>256</v>
      </c>
      <c r="F172" s="150" t="s">
        <v>257</v>
      </c>
      <c r="G172" s="151" t="s">
        <v>156</v>
      </c>
      <c r="H172" s="152">
        <v>77</v>
      </c>
      <c r="I172" s="152"/>
      <c r="J172" s="152"/>
      <c r="K172" s="153"/>
      <c r="L172" s="154"/>
      <c r="M172" s="155" t="s">
        <v>1</v>
      </c>
      <c r="N172" s="156" t="s">
        <v>38</v>
      </c>
      <c r="O172" s="143">
        <v>0</v>
      </c>
      <c r="P172" s="143">
        <f t="shared" si="18"/>
        <v>0</v>
      </c>
      <c r="Q172" s="143">
        <v>0</v>
      </c>
      <c r="R172" s="143">
        <f t="shared" si="19"/>
        <v>0</v>
      </c>
      <c r="S172" s="143">
        <v>0</v>
      </c>
      <c r="T172" s="144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242</v>
      </c>
      <c r="AT172" s="145" t="s">
        <v>163</v>
      </c>
      <c r="AU172" s="145" t="s">
        <v>126</v>
      </c>
      <c r="AY172" s="14" t="s">
        <v>118</v>
      </c>
      <c r="BE172" s="146">
        <f t="shared" si="21"/>
        <v>0</v>
      </c>
      <c r="BF172" s="146">
        <f t="shared" si="22"/>
        <v>0</v>
      </c>
      <c r="BG172" s="146">
        <f t="shared" si="23"/>
        <v>0</v>
      </c>
      <c r="BH172" s="146">
        <f t="shared" si="24"/>
        <v>0</v>
      </c>
      <c r="BI172" s="146">
        <f t="shared" si="25"/>
        <v>0</v>
      </c>
      <c r="BJ172" s="14" t="s">
        <v>126</v>
      </c>
      <c r="BK172" s="147">
        <f t="shared" si="26"/>
        <v>0</v>
      </c>
      <c r="BL172" s="14" t="s">
        <v>188</v>
      </c>
      <c r="BM172" s="145" t="s">
        <v>258</v>
      </c>
    </row>
    <row r="173" spans="1:65" s="2" customFormat="1" ht="16.5" customHeight="1">
      <c r="A173" s="26"/>
      <c r="B173" s="134"/>
      <c r="C173" s="148" t="s">
        <v>259</v>
      </c>
      <c r="D173" s="148" t="s">
        <v>163</v>
      </c>
      <c r="E173" s="149" t="s">
        <v>260</v>
      </c>
      <c r="F173" s="150" t="s">
        <v>261</v>
      </c>
      <c r="G173" s="151" t="s">
        <v>156</v>
      </c>
      <c r="H173" s="152">
        <v>280</v>
      </c>
      <c r="I173" s="152"/>
      <c r="J173" s="152"/>
      <c r="K173" s="153"/>
      <c r="L173" s="154"/>
      <c r="M173" s="155" t="s">
        <v>1</v>
      </c>
      <c r="N173" s="156" t="s">
        <v>38</v>
      </c>
      <c r="O173" s="143">
        <v>0</v>
      </c>
      <c r="P173" s="143">
        <f t="shared" si="18"/>
        <v>0</v>
      </c>
      <c r="Q173" s="143">
        <v>0</v>
      </c>
      <c r="R173" s="143">
        <f t="shared" si="19"/>
        <v>0</v>
      </c>
      <c r="S173" s="143">
        <v>0</v>
      </c>
      <c r="T173" s="144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242</v>
      </c>
      <c r="AT173" s="145" t="s">
        <v>163</v>
      </c>
      <c r="AU173" s="145" t="s">
        <v>126</v>
      </c>
      <c r="AY173" s="14" t="s">
        <v>118</v>
      </c>
      <c r="BE173" s="146">
        <f t="shared" si="21"/>
        <v>0</v>
      </c>
      <c r="BF173" s="146">
        <f t="shared" si="22"/>
        <v>0</v>
      </c>
      <c r="BG173" s="146">
        <f t="shared" si="23"/>
        <v>0</v>
      </c>
      <c r="BH173" s="146">
        <f t="shared" si="24"/>
        <v>0</v>
      </c>
      <c r="BI173" s="146">
        <f t="shared" si="25"/>
        <v>0</v>
      </c>
      <c r="BJ173" s="14" t="s">
        <v>126</v>
      </c>
      <c r="BK173" s="147">
        <f t="shared" si="26"/>
        <v>0</v>
      </c>
      <c r="BL173" s="14" t="s">
        <v>188</v>
      </c>
      <c r="BM173" s="145" t="s">
        <v>262</v>
      </c>
    </row>
    <row r="174" spans="1:65" s="2" customFormat="1" ht="24" customHeight="1">
      <c r="A174" s="26"/>
      <c r="B174" s="134"/>
      <c r="C174" s="135" t="s">
        <v>263</v>
      </c>
      <c r="D174" s="135" t="s">
        <v>121</v>
      </c>
      <c r="E174" s="136" t="s">
        <v>264</v>
      </c>
      <c r="F174" s="137" t="s">
        <v>265</v>
      </c>
      <c r="G174" s="138" t="s">
        <v>131</v>
      </c>
      <c r="H174" s="139">
        <v>120</v>
      </c>
      <c r="I174" s="139"/>
      <c r="J174" s="139"/>
      <c r="K174" s="140"/>
      <c r="L174" s="27"/>
      <c r="M174" s="141" t="s">
        <v>1</v>
      </c>
      <c r="N174" s="142" t="s">
        <v>38</v>
      </c>
      <c r="O174" s="143">
        <v>0.43293999999999999</v>
      </c>
      <c r="P174" s="143">
        <f t="shared" si="18"/>
        <v>51.952799999999996</v>
      </c>
      <c r="Q174" s="143">
        <v>9.7999999999999997E-4</v>
      </c>
      <c r="R174" s="143">
        <f t="shared" si="19"/>
        <v>0.1176</v>
      </c>
      <c r="S174" s="143">
        <v>0</v>
      </c>
      <c r="T174" s="144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188</v>
      </c>
      <c r="AT174" s="145" t="s">
        <v>121</v>
      </c>
      <c r="AU174" s="145" t="s">
        <v>126</v>
      </c>
      <c r="AY174" s="14" t="s">
        <v>118</v>
      </c>
      <c r="BE174" s="146">
        <f t="shared" si="21"/>
        <v>0</v>
      </c>
      <c r="BF174" s="146">
        <f t="shared" si="22"/>
        <v>0</v>
      </c>
      <c r="BG174" s="146">
        <f t="shared" si="23"/>
        <v>0</v>
      </c>
      <c r="BH174" s="146">
        <f t="shared" si="24"/>
        <v>0</v>
      </c>
      <c r="BI174" s="146">
        <f t="shared" si="25"/>
        <v>0</v>
      </c>
      <c r="BJ174" s="14" t="s">
        <v>126</v>
      </c>
      <c r="BK174" s="147">
        <f t="shared" si="26"/>
        <v>0</v>
      </c>
      <c r="BL174" s="14" t="s">
        <v>188</v>
      </c>
      <c r="BM174" s="145" t="s">
        <v>266</v>
      </c>
    </row>
    <row r="175" spans="1:65" s="2" customFormat="1" ht="24" customHeight="1">
      <c r="A175" s="26"/>
      <c r="B175" s="134"/>
      <c r="C175" s="148" t="s">
        <v>267</v>
      </c>
      <c r="D175" s="148" t="s">
        <v>163</v>
      </c>
      <c r="E175" s="149" t="s">
        <v>268</v>
      </c>
      <c r="F175" s="150" t="s">
        <v>269</v>
      </c>
      <c r="G175" s="151" t="s">
        <v>131</v>
      </c>
      <c r="H175" s="152">
        <v>120</v>
      </c>
      <c r="I175" s="152"/>
      <c r="J175" s="152"/>
      <c r="K175" s="153"/>
      <c r="L175" s="154"/>
      <c r="M175" s="155" t="s">
        <v>1</v>
      </c>
      <c r="N175" s="156" t="s">
        <v>38</v>
      </c>
      <c r="O175" s="143">
        <v>0</v>
      </c>
      <c r="P175" s="143">
        <f t="shared" si="18"/>
        <v>0</v>
      </c>
      <c r="Q175" s="143">
        <v>5.6999999999999998E-4</v>
      </c>
      <c r="R175" s="143">
        <f t="shared" si="19"/>
        <v>6.8400000000000002E-2</v>
      </c>
      <c r="S175" s="143">
        <v>0</v>
      </c>
      <c r="T175" s="144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242</v>
      </c>
      <c r="AT175" s="145" t="s">
        <v>163</v>
      </c>
      <c r="AU175" s="145" t="s">
        <v>126</v>
      </c>
      <c r="AY175" s="14" t="s">
        <v>118</v>
      </c>
      <c r="BE175" s="146">
        <f t="shared" si="21"/>
        <v>0</v>
      </c>
      <c r="BF175" s="146">
        <f t="shared" si="22"/>
        <v>0</v>
      </c>
      <c r="BG175" s="146">
        <f t="shared" si="23"/>
        <v>0</v>
      </c>
      <c r="BH175" s="146">
        <f t="shared" si="24"/>
        <v>0</v>
      </c>
      <c r="BI175" s="146">
        <f t="shared" si="25"/>
        <v>0</v>
      </c>
      <c r="BJ175" s="14" t="s">
        <v>126</v>
      </c>
      <c r="BK175" s="147">
        <f t="shared" si="26"/>
        <v>0</v>
      </c>
      <c r="BL175" s="14" t="s">
        <v>188</v>
      </c>
      <c r="BM175" s="145" t="s">
        <v>270</v>
      </c>
    </row>
    <row r="176" spans="1:65" s="2" customFormat="1" ht="24" customHeight="1">
      <c r="A176" s="26"/>
      <c r="B176" s="134"/>
      <c r="C176" s="135" t="s">
        <v>271</v>
      </c>
      <c r="D176" s="135" t="s">
        <v>121</v>
      </c>
      <c r="E176" s="136" t="s">
        <v>272</v>
      </c>
      <c r="F176" s="137" t="s">
        <v>273</v>
      </c>
      <c r="G176" s="138" t="s">
        <v>131</v>
      </c>
      <c r="H176" s="139">
        <v>240</v>
      </c>
      <c r="I176" s="139"/>
      <c r="J176" s="139"/>
      <c r="K176" s="140"/>
      <c r="L176" s="27"/>
      <c r="M176" s="141" t="s">
        <v>1</v>
      </c>
      <c r="N176" s="142" t="s">
        <v>38</v>
      </c>
      <c r="O176" s="143">
        <v>0.1</v>
      </c>
      <c r="P176" s="143">
        <f t="shared" si="18"/>
        <v>24</v>
      </c>
      <c r="Q176" s="143">
        <v>2.7E-4</v>
      </c>
      <c r="R176" s="143">
        <f t="shared" si="19"/>
        <v>6.4799999999999996E-2</v>
      </c>
      <c r="S176" s="143">
        <v>0</v>
      </c>
      <c r="T176" s="144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188</v>
      </c>
      <c r="AT176" s="145" t="s">
        <v>121</v>
      </c>
      <c r="AU176" s="145" t="s">
        <v>126</v>
      </c>
      <c r="AY176" s="14" t="s">
        <v>118</v>
      </c>
      <c r="BE176" s="146">
        <f t="shared" si="21"/>
        <v>0</v>
      </c>
      <c r="BF176" s="146">
        <f t="shared" si="22"/>
        <v>0</v>
      </c>
      <c r="BG176" s="146">
        <f t="shared" si="23"/>
        <v>0</v>
      </c>
      <c r="BH176" s="146">
        <f t="shared" si="24"/>
        <v>0</v>
      </c>
      <c r="BI176" s="146">
        <f t="shared" si="25"/>
        <v>0</v>
      </c>
      <c r="BJ176" s="14" t="s">
        <v>126</v>
      </c>
      <c r="BK176" s="147">
        <f t="shared" si="26"/>
        <v>0</v>
      </c>
      <c r="BL176" s="14" t="s">
        <v>188</v>
      </c>
      <c r="BM176" s="145" t="s">
        <v>274</v>
      </c>
    </row>
    <row r="177" spans="1:65" s="2" customFormat="1" ht="24" customHeight="1">
      <c r="A177" s="26"/>
      <c r="B177" s="134"/>
      <c r="C177" s="148" t="s">
        <v>275</v>
      </c>
      <c r="D177" s="148" t="s">
        <v>163</v>
      </c>
      <c r="E177" s="149" t="s">
        <v>276</v>
      </c>
      <c r="F177" s="150" t="s">
        <v>277</v>
      </c>
      <c r="G177" s="151" t="s">
        <v>131</v>
      </c>
      <c r="H177" s="152">
        <v>240</v>
      </c>
      <c r="I177" s="152"/>
      <c r="J177" s="152"/>
      <c r="K177" s="153"/>
      <c r="L177" s="154"/>
      <c r="M177" s="155" t="s">
        <v>1</v>
      </c>
      <c r="N177" s="156" t="s">
        <v>38</v>
      </c>
      <c r="O177" s="143">
        <v>0</v>
      </c>
      <c r="P177" s="143">
        <f t="shared" si="18"/>
        <v>0</v>
      </c>
      <c r="Q177" s="143">
        <v>4.8999999999999998E-4</v>
      </c>
      <c r="R177" s="143">
        <f t="shared" si="19"/>
        <v>0.1176</v>
      </c>
      <c r="S177" s="143">
        <v>0</v>
      </c>
      <c r="T177" s="144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5" t="s">
        <v>242</v>
      </c>
      <c r="AT177" s="145" t="s">
        <v>163</v>
      </c>
      <c r="AU177" s="145" t="s">
        <v>126</v>
      </c>
      <c r="AY177" s="14" t="s">
        <v>118</v>
      </c>
      <c r="BE177" s="146">
        <f t="shared" si="21"/>
        <v>0</v>
      </c>
      <c r="BF177" s="146">
        <f t="shared" si="22"/>
        <v>0</v>
      </c>
      <c r="BG177" s="146">
        <f t="shared" si="23"/>
        <v>0</v>
      </c>
      <c r="BH177" s="146">
        <f t="shared" si="24"/>
        <v>0</v>
      </c>
      <c r="BI177" s="146">
        <f t="shared" si="25"/>
        <v>0</v>
      </c>
      <c r="BJ177" s="14" t="s">
        <v>126</v>
      </c>
      <c r="BK177" s="147">
        <f t="shared" si="26"/>
        <v>0</v>
      </c>
      <c r="BL177" s="14" t="s">
        <v>188</v>
      </c>
      <c r="BM177" s="145" t="s">
        <v>278</v>
      </c>
    </row>
    <row r="178" spans="1:65" s="2" customFormat="1" ht="16.5" customHeight="1">
      <c r="A178" s="26"/>
      <c r="B178" s="134"/>
      <c r="C178" s="148" t="s">
        <v>279</v>
      </c>
      <c r="D178" s="148" t="s">
        <v>163</v>
      </c>
      <c r="E178" s="149" t="s">
        <v>280</v>
      </c>
      <c r="F178" s="150" t="s">
        <v>281</v>
      </c>
      <c r="G178" s="151" t="s">
        <v>131</v>
      </c>
      <c r="H178" s="152">
        <v>10</v>
      </c>
      <c r="I178" s="152"/>
      <c r="J178" s="152"/>
      <c r="K178" s="153"/>
      <c r="L178" s="154"/>
      <c r="M178" s="155" t="s">
        <v>1</v>
      </c>
      <c r="N178" s="156" t="s">
        <v>38</v>
      </c>
      <c r="O178" s="143">
        <v>0</v>
      </c>
      <c r="P178" s="143">
        <f t="shared" si="18"/>
        <v>0</v>
      </c>
      <c r="Q178" s="143">
        <v>0.02</v>
      </c>
      <c r="R178" s="143">
        <f t="shared" si="19"/>
        <v>0.2</v>
      </c>
      <c r="S178" s="143">
        <v>0</v>
      </c>
      <c r="T178" s="144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242</v>
      </c>
      <c r="AT178" s="145" t="s">
        <v>163</v>
      </c>
      <c r="AU178" s="145" t="s">
        <v>126</v>
      </c>
      <c r="AY178" s="14" t="s">
        <v>118</v>
      </c>
      <c r="BE178" s="146">
        <f t="shared" si="21"/>
        <v>0</v>
      </c>
      <c r="BF178" s="146">
        <f t="shared" si="22"/>
        <v>0</v>
      </c>
      <c r="BG178" s="146">
        <f t="shared" si="23"/>
        <v>0</v>
      </c>
      <c r="BH178" s="146">
        <f t="shared" si="24"/>
        <v>0</v>
      </c>
      <c r="BI178" s="146">
        <f t="shared" si="25"/>
        <v>0</v>
      </c>
      <c r="BJ178" s="14" t="s">
        <v>126</v>
      </c>
      <c r="BK178" s="147">
        <f t="shared" si="26"/>
        <v>0</v>
      </c>
      <c r="BL178" s="14" t="s">
        <v>188</v>
      </c>
      <c r="BM178" s="145" t="s">
        <v>282</v>
      </c>
    </row>
    <row r="179" spans="1:65" s="2" customFormat="1" ht="24" customHeight="1">
      <c r="A179" s="26"/>
      <c r="B179" s="134"/>
      <c r="C179" s="148" t="s">
        <v>283</v>
      </c>
      <c r="D179" s="148" t="s">
        <v>163</v>
      </c>
      <c r="E179" s="149" t="s">
        <v>284</v>
      </c>
      <c r="F179" s="150" t="s">
        <v>285</v>
      </c>
      <c r="G179" s="151" t="s">
        <v>131</v>
      </c>
      <c r="H179" s="152">
        <v>47</v>
      </c>
      <c r="I179" s="152"/>
      <c r="J179" s="152"/>
      <c r="K179" s="153"/>
      <c r="L179" s="154"/>
      <c r="M179" s="155" t="s">
        <v>1</v>
      </c>
      <c r="N179" s="156" t="s">
        <v>38</v>
      </c>
      <c r="O179" s="143">
        <v>0</v>
      </c>
      <c r="P179" s="143">
        <f t="shared" si="18"/>
        <v>0</v>
      </c>
      <c r="Q179" s="143">
        <v>1.2E-4</v>
      </c>
      <c r="R179" s="143">
        <f t="shared" si="19"/>
        <v>5.64E-3</v>
      </c>
      <c r="S179" s="143">
        <v>0</v>
      </c>
      <c r="T179" s="144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5" t="s">
        <v>242</v>
      </c>
      <c r="AT179" s="145" t="s">
        <v>163</v>
      </c>
      <c r="AU179" s="145" t="s">
        <v>126</v>
      </c>
      <c r="AY179" s="14" t="s">
        <v>118</v>
      </c>
      <c r="BE179" s="146">
        <f t="shared" si="21"/>
        <v>0</v>
      </c>
      <c r="BF179" s="146">
        <f t="shared" si="22"/>
        <v>0</v>
      </c>
      <c r="BG179" s="146">
        <f t="shared" si="23"/>
        <v>0</v>
      </c>
      <c r="BH179" s="146">
        <f t="shared" si="24"/>
        <v>0</v>
      </c>
      <c r="BI179" s="146">
        <f t="shared" si="25"/>
        <v>0</v>
      </c>
      <c r="BJ179" s="14" t="s">
        <v>126</v>
      </c>
      <c r="BK179" s="147">
        <f t="shared" si="26"/>
        <v>0</v>
      </c>
      <c r="BL179" s="14" t="s">
        <v>188</v>
      </c>
      <c r="BM179" s="145" t="s">
        <v>286</v>
      </c>
    </row>
    <row r="180" spans="1:65" s="2" customFormat="1" ht="24" customHeight="1">
      <c r="A180" s="26"/>
      <c r="B180" s="134"/>
      <c r="C180" s="135" t="s">
        <v>287</v>
      </c>
      <c r="D180" s="135" t="s">
        <v>121</v>
      </c>
      <c r="E180" s="136" t="s">
        <v>288</v>
      </c>
      <c r="F180" s="137" t="s">
        <v>289</v>
      </c>
      <c r="G180" s="138" t="s">
        <v>290</v>
      </c>
      <c r="H180" s="139">
        <v>307.20999999999998</v>
      </c>
      <c r="I180" s="139"/>
      <c r="J180" s="139"/>
      <c r="K180" s="140"/>
      <c r="L180" s="27"/>
      <c r="M180" s="141" t="s">
        <v>1</v>
      </c>
      <c r="N180" s="142" t="s">
        <v>38</v>
      </c>
      <c r="O180" s="143">
        <v>0</v>
      </c>
      <c r="P180" s="143">
        <f t="shared" si="18"/>
        <v>0</v>
      </c>
      <c r="Q180" s="143">
        <v>0</v>
      </c>
      <c r="R180" s="143">
        <f t="shared" si="19"/>
        <v>0</v>
      </c>
      <c r="S180" s="143">
        <v>0</v>
      </c>
      <c r="T180" s="144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5" t="s">
        <v>188</v>
      </c>
      <c r="AT180" s="145" t="s">
        <v>121</v>
      </c>
      <c r="AU180" s="145" t="s">
        <v>126</v>
      </c>
      <c r="AY180" s="14" t="s">
        <v>118</v>
      </c>
      <c r="BE180" s="146">
        <f t="shared" si="21"/>
        <v>0</v>
      </c>
      <c r="BF180" s="146">
        <f t="shared" si="22"/>
        <v>0</v>
      </c>
      <c r="BG180" s="146">
        <f t="shared" si="23"/>
        <v>0</v>
      </c>
      <c r="BH180" s="146">
        <f t="shared" si="24"/>
        <v>0</v>
      </c>
      <c r="BI180" s="146">
        <f t="shared" si="25"/>
        <v>0</v>
      </c>
      <c r="BJ180" s="14" t="s">
        <v>126</v>
      </c>
      <c r="BK180" s="147">
        <f t="shared" si="26"/>
        <v>0</v>
      </c>
      <c r="BL180" s="14" t="s">
        <v>188</v>
      </c>
      <c r="BM180" s="145" t="s">
        <v>283</v>
      </c>
    </row>
    <row r="181" spans="1:65" s="12" customFormat="1" ht="22.9" customHeight="1">
      <c r="B181" s="122"/>
      <c r="D181" s="123" t="s">
        <v>71</v>
      </c>
      <c r="E181" s="132" t="s">
        <v>291</v>
      </c>
      <c r="F181" s="132" t="s">
        <v>292</v>
      </c>
      <c r="J181" s="133"/>
      <c r="L181" s="122"/>
      <c r="M181" s="126"/>
      <c r="N181" s="127"/>
      <c r="O181" s="127"/>
      <c r="P181" s="128">
        <f>SUM(P182:P205)</f>
        <v>730.84160000000008</v>
      </c>
      <c r="Q181" s="127"/>
      <c r="R181" s="128">
        <f>SUM(R182:R205)</f>
        <v>1.7779999999999998</v>
      </c>
      <c r="S181" s="127"/>
      <c r="T181" s="129">
        <f>SUM(T182:T205)</f>
        <v>2.3675999999999999</v>
      </c>
      <c r="AR181" s="123" t="s">
        <v>126</v>
      </c>
      <c r="AT181" s="130" t="s">
        <v>71</v>
      </c>
      <c r="AU181" s="130" t="s">
        <v>80</v>
      </c>
      <c r="AY181" s="123" t="s">
        <v>118</v>
      </c>
      <c r="BK181" s="131">
        <f>SUM(BK182:BK205)</f>
        <v>0</v>
      </c>
    </row>
    <row r="182" spans="1:65" s="2" customFormat="1" ht="24" customHeight="1">
      <c r="A182" s="26"/>
      <c r="B182" s="134"/>
      <c r="C182" s="135" t="s">
        <v>293</v>
      </c>
      <c r="D182" s="135" t="s">
        <v>121</v>
      </c>
      <c r="E182" s="136" t="s">
        <v>294</v>
      </c>
      <c r="F182" s="137" t="s">
        <v>295</v>
      </c>
      <c r="G182" s="138" t="s">
        <v>131</v>
      </c>
      <c r="H182" s="139">
        <v>120</v>
      </c>
      <c r="I182" s="139"/>
      <c r="J182" s="139"/>
      <c r="K182" s="140"/>
      <c r="L182" s="27"/>
      <c r="M182" s="141" t="s">
        <v>1</v>
      </c>
      <c r="N182" s="142" t="s">
        <v>38</v>
      </c>
      <c r="O182" s="143">
        <v>0.38268999999999997</v>
      </c>
      <c r="P182" s="143">
        <f t="shared" ref="P182:P205" si="27">O182*H182</f>
        <v>45.922799999999995</v>
      </c>
      <c r="Q182" s="143">
        <v>5.5999999999999995E-4</v>
      </c>
      <c r="R182" s="143">
        <f t="shared" ref="R182:R205" si="28">Q182*H182</f>
        <v>6.7199999999999996E-2</v>
      </c>
      <c r="S182" s="143">
        <v>0</v>
      </c>
      <c r="T182" s="144">
        <f t="shared" ref="T182:T205" si="29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188</v>
      </c>
      <c r="AT182" s="145" t="s">
        <v>121</v>
      </c>
      <c r="AU182" s="145" t="s">
        <v>126</v>
      </c>
      <c r="AY182" s="14" t="s">
        <v>118</v>
      </c>
      <c r="BE182" s="146">
        <f t="shared" ref="BE182:BE205" si="30">IF(N182="základná",J182,0)</f>
        <v>0</v>
      </c>
      <c r="BF182" s="146">
        <f t="shared" ref="BF182:BF205" si="31">IF(N182="znížená",J182,0)</f>
        <v>0</v>
      </c>
      <c r="BG182" s="146">
        <f t="shared" ref="BG182:BG205" si="32">IF(N182="zákl. prenesená",J182,0)</f>
        <v>0</v>
      </c>
      <c r="BH182" s="146">
        <f t="shared" ref="BH182:BH205" si="33">IF(N182="zníž. prenesená",J182,0)</f>
        <v>0</v>
      </c>
      <c r="BI182" s="146">
        <f t="shared" ref="BI182:BI205" si="34">IF(N182="nulová",J182,0)</f>
        <v>0</v>
      </c>
      <c r="BJ182" s="14" t="s">
        <v>126</v>
      </c>
      <c r="BK182" s="147">
        <f t="shared" ref="BK182:BK205" si="35">ROUND(I182*H182,3)</f>
        <v>0</v>
      </c>
      <c r="BL182" s="14" t="s">
        <v>188</v>
      </c>
      <c r="BM182" s="145" t="s">
        <v>296</v>
      </c>
    </row>
    <row r="183" spans="1:65" s="2" customFormat="1" ht="24" customHeight="1">
      <c r="A183" s="26"/>
      <c r="B183" s="134"/>
      <c r="C183" s="135" t="s">
        <v>297</v>
      </c>
      <c r="D183" s="135" t="s">
        <v>121</v>
      </c>
      <c r="E183" s="136" t="s">
        <v>298</v>
      </c>
      <c r="F183" s="137" t="s">
        <v>299</v>
      </c>
      <c r="G183" s="138" t="s">
        <v>131</v>
      </c>
      <c r="H183" s="139">
        <v>120</v>
      </c>
      <c r="I183" s="139"/>
      <c r="J183" s="139"/>
      <c r="K183" s="140"/>
      <c r="L183" s="27"/>
      <c r="M183" s="141" t="s">
        <v>1</v>
      </c>
      <c r="N183" s="142" t="s">
        <v>38</v>
      </c>
      <c r="O183" s="143">
        <v>0</v>
      </c>
      <c r="P183" s="143">
        <f t="shared" si="27"/>
        <v>0</v>
      </c>
      <c r="Q183" s="143">
        <v>0</v>
      </c>
      <c r="R183" s="143">
        <f t="shared" si="28"/>
        <v>0</v>
      </c>
      <c r="S183" s="143">
        <v>0</v>
      </c>
      <c r="T183" s="144">
        <f t="shared" si="29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188</v>
      </c>
      <c r="AT183" s="145" t="s">
        <v>121</v>
      </c>
      <c r="AU183" s="145" t="s">
        <v>126</v>
      </c>
      <c r="AY183" s="14" t="s">
        <v>118</v>
      </c>
      <c r="BE183" s="146">
        <f t="shared" si="30"/>
        <v>0</v>
      </c>
      <c r="BF183" s="146">
        <f t="shared" si="31"/>
        <v>0</v>
      </c>
      <c r="BG183" s="146">
        <f t="shared" si="32"/>
        <v>0</v>
      </c>
      <c r="BH183" s="146">
        <f t="shared" si="33"/>
        <v>0</v>
      </c>
      <c r="BI183" s="146">
        <f t="shared" si="34"/>
        <v>0</v>
      </c>
      <c r="BJ183" s="14" t="s">
        <v>126</v>
      </c>
      <c r="BK183" s="147">
        <f t="shared" si="35"/>
        <v>0</v>
      </c>
      <c r="BL183" s="14" t="s">
        <v>188</v>
      </c>
      <c r="BM183" s="145" t="s">
        <v>300</v>
      </c>
    </row>
    <row r="184" spans="1:65" s="2" customFormat="1" ht="16.5" customHeight="1">
      <c r="A184" s="26"/>
      <c r="B184" s="134"/>
      <c r="C184" s="148" t="s">
        <v>296</v>
      </c>
      <c r="D184" s="148" t="s">
        <v>163</v>
      </c>
      <c r="E184" s="149" t="s">
        <v>301</v>
      </c>
      <c r="F184" s="150" t="s">
        <v>302</v>
      </c>
      <c r="G184" s="151" t="s">
        <v>131</v>
      </c>
      <c r="H184" s="152">
        <v>120</v>
      </c>
      <c r="I184" s="152"/>
      <c r="J184" s="152"/>
      <c r="K184" s="153"/>
      <c r="L184" s="154"/>
      <c r="M184" s="155" t="s">
        <v>1</v>
      </c>
      <c r="N184" s="156" t="s">
        <v>38</v>
      </c>
      <c r="O184" s="143">
        <v>0</v>
      </c>
      <c r="P184" s="143">
        <f t="shared" si="27"/>
        <v>0</v>
      </c>
      <c r="Q184" s="143">
        <v>5.2999999999999998E-4</v>
      </c>
      <c r="R184" s="143">
        <f t="shared" si="28"/>
        <v>6.3600000000000004E-2</v>
      </c>
      <c r="S184" s="143">
        <v>0</v>
      </c>
      <c r="T184" s="144">
        <f t="shared" si="29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153</v>
      </c>
      <c r="AT184" s="145" t="s">
        <v>163</v>
      </c>
      <c r="AU184" s="145" t="s">
        <v>126</v>
      </c>
      <c r="AY184" s="14" t="s">
        <v>118</v>
      </c>
      <c r="BE184" s="146">
        <f t="shared" si="30"/>
        <v>0</v>
      </c>
      <c r="BF184" s="146">
        <f t="shared" si="31"/>
        <v>0</v>
      </c>
      <c r="BG184" s="146">
        <f t="shared" si="32"/>
        <v>0</v>
      </c>
      <c r="BH184" s="146">
        <f t="shared" si="33"/>
        <v>0</v>
      </c>
      <c r="BI184" s="146">
        <f t="shared" si="34"/>
        <v>0</v>
      </c>
      <c r="BJ184" s="14" t="s">
        <v>126</v>
      </c>
      <c r="BK184" s="147">
        <f t="shared" si="35"/>
        <v>0</v>
      </c>
      <c r="BL184" s="14" t="s">
        <v>125</v>
      </c>
      <c r="BM184" s="145" t="s">
        <v>303</v>
      </c>
    </row>
    <row r="185" spans="1:65" s="2" customFormat="1" ht="24" customHeight="1">
      <c r="A185" s="26"/>
      <c r="B185" s="134"/>
      <c r="C185" s="135" t="s">
        <v>304</v>
      </c>
      <c r="D185" s="135" t="s">
        <v>121</v>
      </c>
      <c r="E185" s="136" t="s">
        <v>305</v>
      </c>
      <c r="F185" s="137" t="s">
        <v>306</v>
      </c>
      <c r="G185" s="138" t="s">
        <v>156</v>
      </c>
      <c r="H185" s="139">
        <v>820</v>
      </c>
      <c r="I185" s="139"/>
      <c r="J185" s="139"/>
      <c r="K185" s="140"/>
      <c r="L185" s="27"/>
      <c r="M185" s="141" t="s">
        <v>1</v>
      </c>
      <c r="N185" s="142" t="s">
        <v>38</v>
      </c>
      <c r="O185" s="143">
        <v>7.8E-2</v>
      </c>
      <c r="P185" s="143">
        <f t="shared" si="27"/>
        <v>63.96</v>
      </c>
      <c r="Q185" s="143">
        <v>0</v>
      </c>
      <c r="R185" s="143">
        <f t="shared" si="28"/>
        <v>0</v>
      </c>
      <c r="S185" s="143">
        <v>1.98E-3</v>
      </c>
      <c r="T185" s="144">
        <f t="shared" si="29"/>
        <v>1.6235999999999999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188</v>
      </c>
      <c r="AT185" s="145" t="s">
        <v>121</v>
      </c>
      <c r="AU185" s="145" t="s">
        <v>126</v>
      </c>
      <c r="AY185" s="14" t="s">
        <v>118</v>
      </c>
      <c r="BE185" s="146">
        <f t="shared" si="30"/>
        <v>0</v>
      </c>
      <c r="BF185" s="146">
        <f t="shared" si="31"/>
        <v>0</v>
      </c>
      <c r="BG185" s="146">
        <f t="shared" si="32"/>
        <v>0</v>
      </c>
      <c r="BH185" s="146">
        <f t="shared" si="33"/>
        <v>0</v>
      </c>
      <c r="BI185" s="146">
        <f t="shared" si="34"/>
        <v>0</v>
      </c>
      <c r="BJ185" s="14" t="s">
        <v>126</v>
      </c>
      <c r="BK185" s="147">
        <f t="shared" si="35"/>
        <v>0</v>
      </c>
      <c r="BL185" s="14" t="s">
        <v>188</v>
      </c>
      <c r="BM185" s="145" t="s">
        <v>307</v>
      </c>
    </row>
    <row r="186" spans="1:65" s="2" customFormat="1" ht="16.5" customHeight="1">
      <c r="A186" s="26"/>
      <c r="B186" s="134"/>
      <c r="C186" s="135" t="s">
        <v>300</v>
      </c>
      <c r="D186" s="135" t="s">
        <v>121</v>
      </c>
      <c r="E186" s="136" t="s">
        <v>308</v>
      </c>
      <c r="F186" s="137" t="s">
        <v>309</v>
      </c>
      <c r="G186" s="138" t="s">
        <v>131</v>
      </c>
      <c r="H186" s="139">
        <v>80</v>
      </c>
      <c r="I186" s="139"/>
      <c r="J186" s="139"/>
      <c r="K186" s="140"/>
      <c r="L186" s="27"/>
      <c r="M186" s="141" t="s">
        <v>1</v>
      </c>
      <c r="N186" s="142" t="s">
        <v>38</v>
      </c>
      <c r="O186" s="143">
        <v>0.31900000000000001</v>
      </c>
      <c r="P186" s="143">
        <f t="shared" si="27"/>
        <v>25.52</v>
      </c>
      <c r="Q186" s="143">
        <v>1.9000000000000001E-4</v>
      </c>
      <c r="R186" s="143">
        <f t="shared" si="28"/>
        <v>1.5200000000000002E-2</v>
      </c>
      <c r="S186" s="143">
        <v>0</v>
      </c>
      <c r="T186" s="144">
        <f t="shared" si="29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188</v>
      </c>
      <c r="AT186" s="145" t="s">
        <v>121</v>
      </c>
      <c r="AU186" s="145" t="s">
        <v>126</v>
      </c>
      <c r="AY186" s="14" t="s">
        <v>118</v>
      </c>
      <c r="BE186" s="146">
        <f t="shared" si="30"/>
        <v>0</v>
      </c>
      <c r="BF186" s="146">
        <f t="shared" si="31"/>
        <v>0</v>
      </c>
      <c r="BG186" s="146">
        <f t="shared" si="32"/>
        <v>0</v>
      </c>
      <c r="BH186" s="146">
        <f t="shared" si="33"/>
        <v>0</v>
      </c>
      <c r="BI186" s="146">
        <f t="shared" si="34"/>
        <v>0</v>
      </c>
      <c r="BJ186" s="14" t="s">
        <v>126</v>
      </c>
      <c r="BK186" s="147">
        <f t="shared" si="35"/>
        <v>0</v>
      </c>
      <c r="BL186" s="14" t="s">
        <v>188</v>
      </c>
      <c r="BM186" s="145" t="s">
        <v>310</v>
      </c>
    </row>
    <row r="187" spans="1:65" s="2" customFormat="1" ht="36" customHeight="1">
      <c r="A187" s="26"/>
      <c r="B187" s="134"/>
      <c r="C187" s="148" t="s">
        <v>311</v>
      </c>
      <c r="D187" s="148" t="s">
        <v>163</v>
      </c>
      <c r="E187" s="149" t="s">
        <v>312</v>
      </c>
      <c r="F187" s="150" t="s">
        <v>313</v>
      </c>
      <c r="G187" s="151" t="s">
        <v>131</v>
      </c>
      <c r="H187" s="152">
        <v>80</v>
      </c>
      <c r="I187" s="152"/>
      <c r="J187" s="152"/>
      <c r="K187" s="153"/>
      <c r="L187" s="154"/>
      <c r="M187" s="155" t="s">
        <v>1</v>
      </c>
      <c r="N187" s="156" t="s">
        <v>38</v>
      </c>
      <c r="O187" s="143">
        <v>0</v>
      </c>
      <c r="P187" s="143">
        <f t="shared" si="27"/>
        <v>0</v>
      </c>
      <c r="Q187" s="143">
        <v>5.9999999999999995E-4</v>
      </c>
      <c r="R187" s="143">
        <f t="shared" si="28"/>
        <v>4.7999999999999994E-2</v>
      </c>
      <c r="S187" s="143">
        <v>0</v>
      </c>
      <c r="T187" s="144">
        <f t="shared" si="29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242</v>
      </c>
      <c r="AT187" s="145" t="s">
        <v>163</v>
      </c>
      <c r="AU187" s="145" t="s">
        <v>126</v>
      </c>
      <c r="AY187" s="14" t="s">
        <v>118</v>
      </c>
      <c r="BE187" s="146">
        <f t="shared" si="30"/>
        <v>0</v>
      </c>
      <c r="BF187" s="146">
        <f t="shared" si="31"/>
        <v>0</v>
      </c>
      <c r="BG187" s="146">
        <f t="shared" si="32"/>
        <v>0</v>
      </c>
      <c r="BH187" s="146">
        <f t="shared" si="33"/>
        <v>0</v>
      </c>
      <c r="BI187" s="146">
        <f t="shared" si="34"/>
        <v>0</v>
      </c>
      <c r="BJ187" s="14" t="s">
        <v>126</v>
      </c>
      <c r="BK187" s="147">
        <f t="shared" si="35"/>
        <v>0</v>
      </c>
      <c r="BL187" s="14" t="s">
        <v>188</v>
      </c>
      <c r="BM187" s="145" t="s">
        <v>314</v>
      </c>
    </row>
    <row r="188" spans="1:65" s="2" customFormat="1" ht="24" customHeight="1">
      <c r="A188" s="26"/>
      <c r="B188" s="134"/>
      <c r="C188" s="135" t="s">
        <v>315</v>
      </c>
      <c r="D188" s="135" t="s">
        <v>121</v>
      </c>
      <c r="E188" s="136" t="s">
        <v>316</v>
      </c>
      <c r="F188" s="137" t="s">
        <v>317</v>
      </c>
      <c r="G188" s="138" t="s">
        <v>156</v>
      </c>
      <c r="H188" s="139">
        <v>280</v>
      </c>
      <c r="I188" s="139"/>
      <c r="J188" s="139"/>
      <c r="K188" s="140"/>
      <c r="L188" s="27"/>
      <c r="M188" s="141" t="s">
        <v>1</v>
      </c>
      <c r="N188" s="142" t="s">
        <v>38</v>
      </c>
      <c r="O188" s="143">
        <v>0.48218</v>
      </c>
      <c r="P188" s="143">
        <f t="shared" si="27"/>
        <v>135.0104</v>
      </c>
      <c r="Q188" s="143">
        <v>1.7000000000000001E-4</v>
      </c>
      <c r="R188" s="143">
        <f t="shared" si="28"/>
        <v>4.7600000000000003E-2</v>
      </c>
      <c r="S188" s="143">
        <v>0</v>
      </c>
      <c r="T188" s="144">
        <f t="shared" si="29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5" t="s">
        <v>188</v>
      </c>
      <c r="AT188" s="145" t="s">
        <v>121</v>
      </c>
      <c r="AU188" s="145" t="s">
        <v>126</v>
      </c>
      <c r="AY188" s="14" t="s">
        <v>118</v>
      </c>
      <c r="BE188" s="146">
        <f t="shared" si="30"/>
        <v>0</v>
      </c>
      <c r="BF188" s="146">
        <f t="shared" si="31"/>
        <v>0</v>
      </c>
      <c r="BG188" s="146">
        <f t="shared" si="32"/>
        <v>0</v>
      </c>
      <c r="BH188" s="146">
        <f t="shared" si="33"/>
        <v>0</v>
      </c>
      <c r="BI188" s="146">
        <f t="shared" si="34"/>
        <v>0</v>
      </c>
      <c r="BJ188" s="14" t="s">
        <v>126</v>
      </c>
      <c r="BK188" s="147">
        <f t="shared" si="35"/>
        <v>0</v>
      </c>
      <c r="BL188" s="14" t="s">
        <v>188</v>
      </c>
      <c r="BM188" s="145" t="s">
        <v>318</v>
      </c>
    </row>
    <row r="189" spans="1:65" s="2" customFormat="1" ht="24" customHeight="1">
      <c r="A189" s="26"/>
      <c r="B189" s="134"/>
      <c r="C189" s="148" t="s">
        <v>319</v>
      </c>
      <c r="D189" s="148" t="s">
        <v>163</v>
      </c>
      <c r="E189" s="149" t="s">
        <v>320</v>
      </c>
      <c r="F189" s="150" t="s">
        <v>321</v>
      </c>
      <c r="G189" s="151" t="s">
        <v>131</v>
      </c>
      <c r="H189" s="152">
        <v>280</v>
      </c>
      <c r="I189" s="152"/>
      <c r="J189" s="152"/>
      <c r="K189" s="153"/>
      <c r="L189" s="154"/>
      <c r="M189" s="155" t="s">
        <v>1</v>
      </c>
      <c r="N189" s="156" t="s">
        <v>38</v>
      </c>
      <c r="O189" s="143">
        <v>0</v>
      </c>
      <c r="P189" s="143">
        <f t="shared" si="27"/>
        <v>0</v>
      </c>
      <c r="Q189" s="143">
        <v>5.1000000000000004E-4</v>
      </c>
      <c r="R189" s="143">
        <f t="shared" si="28"/>
        <v>0.14280000000000001</v>
      </c>
      <c r="S189" s="143">
        <v>0</v>
      </c>
      <c r="T189" s="144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242</v>
      </c>
      <c r="AT189" s="145" t="s">
        <v>163</v>
      </c>
      <c r="AU189" s="145" t="s">
        <v>126</v>
      </c>
      <c r="AY189" s="14" t="s">
        <v>118</v>
      </c>
      <c r="BE189" s="146">
        <f t="shared" si="30"/>
        <v>0</v>
      </c>
      <c r="BF189" s="146">
        <f t="shared" si="31"/>
        <v>0</v>
      </c>
      <c r="BG189" s="146">
        <f t="shared" si="32"/>
        <v>0</v>
      </c>
      <c r="BH189" s="146">
        <f t="shared" si="33"/>
        <v>0</v>
      </c>
      <c r="BI189" s="146">
        <f t="shared" si="34"/>
        <v>0</v>
      </c>
      <c r="BJ189" s="14" t="s">
        <v>126</v>
      </c>
      <c r="BK189" s="147">
        <f t="shared" si="35"/>
        <v>0</v>
      </c>
      <c r="BL189" s="14" t="s">
        <v>188</v>
      </c>
      <c r="BM189" s="145" t="s">
        <v>322</v>
      </c>
    </row>
    <row r="190" spans="1:65" s="2" customFormat="1" ht="24" customHeight="1">
      <c r="A190" s="26"/>
      <c r="B190" s="134"/>
      <c r="C190" s="135" t="s">
        <v>323</v>
      </c>
      <c r="D190" s="135" t="s">
        <v>121</v>
      </c>
      <c r="E190" s="136" t="s">
        <v>324</v>
      </c>
      <c r="F190" s="137" t="s">
        <v>325</v>
      </c>
      <c r="G190" s="138" t="s">
        <v>156</v>
      </c>
      <c r="H190" s="139">
        <v>140</v>
      </c>
      <c r="I190" s="139"/>
      <c r="J190" s="139"/>
      <c r="K190" s="140"/>
      <c r="L190" s="27"/>
      <c r="M190" s="141" t="s">
        <v>1</v>
      </c>
      <c r="N190" s="142" t="s">
        <v>38</v>
      </c>
      <c r="O190" s="143">
        <v>0.50234000000000001</v>
      </c>
      <c r="P190" s="143">
        <f t="shared" si="27"/>
        <v>70.327600000000004</v>
      </c>
      <c r="Q190" s="143">
        <v>1.9000000000000001E-4</v>
      </c>
      <c r="R190" s="143">
        <f t="shared" si="28"/>
        <v>2.6600000000000002E-2</v>
      </c>
      <c r="S190" s="143">
        <v>0</v>
      </c>
      <c r="T190" s="144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5" t="s">
        <v>188</v>
      </c>
      <c r="AT190" s="145" t="s">
        <v>121</v>
      </c>
      <c r="AU190" s="145" t="s">
        <v>126</v>
      </c>
      <c r="AY190" s="14" t="s">
        <v>118</v>
      </c>
      <c r="BE190" s="146">
        <f t="shared" si="30"/>
        <v>0</v>
      </c>
      <c r="BF190" s="146">
        <f t="shared" si="31"/>
        <v>0</v>
      </c>
      <c r="BG190" s="146">
        <f t="shared" si="32"/>
        <v>0</v>
      </c>
      <c r="BH190" s="146">
        <f t="shared" si="33"/>
        <v>0</v>
      </c>
      <c r="BI190" s="146">
        <f t="shared" si="34"/>
        <v>0</v>
      </c>
      <c r="BJ190" s="14" t="s">
        <v>126</v>
      </c>
      <c r="BK190" s="147">
        <f t="shared" si="35"/>
        <v>0</v>
      </c>
      <c r="BL190" s="14" t="s">
        <v>188</v>
      </c>
      <c r="BM190" s="145" t="s">
        <v>326</v>
      </c>
    </row>
    <row r="191" spans="1:65" s="2" customFormat="1" ht="24" customHeight="1">
      <c r="A191" s="26"/>
      <c r="B191" s="134"/>
      <c r="C191" s="148" t="s">
        <v>327</v>
      </c>
      <c r="D191" s="148" t="s">
        <v>163</v>
      </c>
      <c r="E191" s="149" t="s">
        <v>328</v>
      </c>
      <c r="F191" s="150" t="s">
        <v>329</v>
      </c>
      <c r="G191" s="151" t="s">
        <v>131</v>
      </c>
      <c r="H191" s="152">
        <v>140</v>
      </c>
      <c r="I191" s="152"/>
      <c r="J191" s="152"/>
      <c r="K191" s="153"/>
      <c r="L191" s="154"/>
      <c r="M191" s="155" t="s">
        <v>1</v>
      </c>
      <c r="N191" s="156" t="s">
        <v>38</v>
      </c>
      <c r="O191" s="143">
        <v>0</v>
      </c>
      <c r="P191" s="143">
        <f t="shared" si="27"/>
        <v>0</v>
      </c>
      <c r="Q191" s="143">
        <v>6.3000000000000003E-4</v>
      </c>
      <c r="R191" s="143">
        <f t="shared" si="28"/>
        <v>8.8200000000000001E-2</v>
      </c>
      <c r="S191" s="143">
        <v>0</v>
      </c>
      <c r="T191" s="144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242</v>
      </c>
      <c r="AT191" s="145" t="s">
        <v>163</v>
      </c>
      <c r="AU191" s="145" t="s">
        <v>126</v>
      </c>
      <c r="AY191" s="14" t="s">
        <v>118</v>
      </c>
      <c r="BE191" s="146">
        <f t="shared" si="30"/>
        <v>0</v>
      </c>
      <c r="BF191" s="146">
        <f t="shared" si="31"/>
        <v>0</v>
      </c>
      <c r="BG191" s="146">
        <f t="shared" si="32"/>
        <v>0</v>
      </c>
      <c r="BH191" s="146">
        <f t="shared" si="33"/>
        <v>0</v>
      </c>
      <c r="BI191" s="146">
        <f t="shared" si="34"/>
        <v>0</v>
      </c>
      <c r="BJ191" s="14" t="s">
        <v>126</v>
      </c>
      <c r="BK191" s="147">
        <f t="shared" si="35"/>
        <v>0</v>
      </c>
      <c r="BL191" s="14" t="s">
        <v>188</v>
      </c>
      <c r="BM191" s="145" t="s">
        <v>330</v>
      </c>
    </row>
    <row r="192" spans="1:65" s="2" customFormat="1" ht="24" customHeight="1">
      <c r="A192" s="26"/>
      <c r="B192" s="134"/>
      <c r="C192" s="135" t="s">
        <v>331</v>
      </c>
      <c r="D192" s="135" t="s">
        <v>121</v>
      </c>
      <c r="E192" s="136" t="s">
        <v>332</v>
      </c>
      <c r="F192" s="137" t="s">
        <v>333</v>
      </c>
      <c r="G192" s="138" t="s">
        <v>156</v>
      </c>
      <c r="H192" s="139">
        <v>400</v>
      </c>
      <c r="I192" s="139"/>
      <c r="J192" s="139"/>
      <c r="K192" s="140"/>
      <c r="L192" s="27"/>
      <c r="M192" s="141" t="s">
        <v>1</v>
      </c>
      <c r="N192" s="142" t="s">
        <v>38</v>
      </c>
      <c r="O192" s="143">
        <v>0.61221000000000003</v>
      </c>
      <c r="P192" s="143">
        <f t="shared" si="27"/>
        <v>244.88400000000001</v>
      </c>
      <c r="Q192" s="143">
        <v>7.6000000000000004E-4</v>
      </c>
      <c r="R192" s="143">
        <f t="shared" si="28"/>
        <v>0.30399999999999999</v>
      </c>
      <c r="S192" s="143">
        <v>0</v>
      </c>
      <c r="T192" s="144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5" t="s">
        <v>188</v>
      </c>
      <c r="AT192" s="145" t="s">
        <v>121</v>
      </c>
      <c r="AU192" s="145" t="s">
        <v>126</v>
      </c>
      <c r="AY192" s="14" t="s">
        <v>118</v>
      </c>
      <c r="BE192" s="146">
        <f t="shared" si="30"/>
        <v>0</v>
      </c>
      <c r="BF192" s="146">
        <f t="shared" si="31"/>
        <v>0</v>
      </c>
      <c r="BG192" s="146">
        <f t="shared" si="32"/>
        <v>0</v>
      </c>
      <c r="BH192" s="146">
        <f t="shared" si="33"/>
        <v>0</v>
      </c>
      <c r="BI192" s="146">
        <f t="shared" si="34"/>
        <v>0</v>
      </c>
      <c r="BJ192" s="14" t="s">
        <v>126</v>
      </c>
      <c r="BK192" s="147">
        <f t="shared" si="35"/>
        <v>0</v>
      </c>
      <c r="BL192" s="14" t="s">
        <v>188</v>
      </c>
      <c r="BM192" s="145" t="s">
        <v>334</v>
      </c>
    </row>
    <row r="193" spans="1:65" s="2" customFormat="1" ht="24" customHeight="1">
      <c r="A193" s="26"/>
      <c r="B193" s="134"/>
      <c r="C193" s="148" t="s">
        <v>335</v>
      </c>
      <c r="D193" s="148" t="s">
        <v>163</v>
      </c>
      <c r="E193" s="149" t="s">
        <v>336</v>
      </c>
      <c r="F193" s="150" t="s">
        <v>337</v>
      </c>
      <c r="G193" s="151" t="s">
        <v>131</v>
      </c>
      <c r="H193" s="152">
        <v>400</v>
      </c>
      <c r="I193" s="152"/>
      <c r="J193" s="152"/>
      <c r="K193" s="153"/>
      <c r="L193" s="154"/>
      <c r="M193" s="155" t="s">
        <v>1</v>
      </c>
      <c r="N193" s="156" t="s">
        <v>38</v>
      </c>
      <c r="O193" s="143">
        <v>0</v>
      </c>
      <c r="P193" s="143">
        <f t="shared" si="27"/>
        <v>0</v>
      </c>
      <c r="Q193" s="143">
        <v>2.0799999999999998E-3</v>
      </c>
      <c r="R193" s="143">
        <f t="shared" si="28"/>
        <v>0.83199999999999996</v>
      </c>
      <c r="S193" s="143">
        <v>0</v>
      </c>
      <c r="T193" s="144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242</v>
      </c>
      <c r="AT193" s="145" t="s">
        <v>163</v>
      </c>
      <c r="AU193" s="145" t="s">
        <v>126</v>
      </c>
      <c r="AY193" s="14" t="s">
        <v>118</v>
      </c>
      <c r="BE193" s="146">
        <f t="shared" si="30"/>
        <v>0</v>
      </c>
      <c r="BF193" s="146">
        <f t="shared" si="31"/>
        <v>0</v>
      </c>
      <c r="BG193" s="146">
        <f t="shared" si="32"/>
        <v>0</v>
      </c>
      <c r="BH193" s="146">
        <f t="shared" si="33"/>
        <v>0</v>
      </c>
      <c r="BI193" s="146">
        <f t="shared" si="34"/>
        <v>0</v>
      </c>
      <c r="BJ193" s="14" t="s">
        <v>126</v>
      </c>
      <c r="BK193" s="147">
        <f t="shared" si="35"/>
        <v>0</v>
      </c>
      <c r="BL193" s="14" t="s">
        <v>188</v>
      </c>
      <c r="BM193" s="145" t="s">
        <v>338</v>
      </c>
    </row>
    <row r="194" spans="1:65" s="2" customFormat="1" ht="24" customHeight="1">
      <c r="A194" s="26"/>
      <c r="B194" s="134"/>
      <c r="C194" s="135" t="s">
        <v>339</v>
      </c>
      <c r="D194" s="135" t="s">
        <v>121</v>
      </c>
      <c r="E194" s="136" t="s">
        <v>340</v>
      </c>
      <c r="F194" s="137" t="s">
        <v>341</v>
      </c>
      <c r="G194" s="138" t="s">
        <v>131</v>
      </c>
      <c r="H194" s="139">
        <v>240</v>
      </c>
      <c r="I194" s="139"/>
      <c r="J194" s="139"/>
      <c r="K194" s="140"/>
      <c r="L194" s="27"/>
      <c r="M194" s="141" t="s">
        <v>1</v>
      </c>
      <c r="N194" s="142" t="s">
        <v>38</v>
      </c>
      <c r="O194" s="143">
        <v>0.27921000000000001</v>
      </c>
      <c r="P194" s="143">
        <f t="shared" si="27"/>
        <v>67.010400000000004</v>
      </c>
      <c r="Q194" s="143">
        <v>0</v>
      </c>
      <c r="R194" s="143">
        <f t="shared" si="28"/>
        <v>0</v>
      </c>
      <c r="S194" s="143">
        <v>0</v>
      </c>
      <c r="T194" s="144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5" t="s">
        <v>188</v>
      </c>
      <c r="AT194" s="145" t="s">
        <v>121</v>
      </c>
      <c r="AU194" s="145" t="s">
        <v>126</v>
      </c>
      <c r="AY194" s="14" t="s">
        <v>118</v>
      </c>
      <c r="BE194" s="146">
        <f t="shared" si="30"/>
        <v>0</v>
      </c>
      <c r="BF194" s="146">
        <f t="shared" si="31"/>
        <v>0</v>
      </c>
      <c r="BG194" s="146">
        <f t="shared" si="32"/>
        <v>0</v>
      </c>
      <c r="BH194" s="146">
        <f t="shared" si="33"/>
        <v>0</v>
      </c>
      <c r="BI194" s="146">
        <f t="shared" si="34"/>
        <v>0</v>
      </c>
      <c r="BJ194" s="14" t="s">
        <v>126</v>
      </c>
      <c r="BK194" s="147">
        <f t="shared" si="35"/>
        <v>0</v>
      </c>
      <c r="BL194" s="14" t="s">
        <v>188</v>
      </c>
      <c r="BM194" s="145" t="s">
        <v>342</v>
      </c>
    </row>
    <row r="195" spans="1:65" s="2" customFormat="1" ht="36" customHeight="1">
      <c r="A195" s="26"/>
      <c r="B195" s="134"/>
      <c r="C195" s="148" t="s">
        <v>343</v>
      </c>
      <c r="D195" s="148" t="s">
        <v>163</v>
      </c>
      <c r="E195" s="149" t="s">
        <v>344</v>
      </c>
      <c r="F195" s="150" t="s">
        <v>345</v>
      </c>
      <c r="G195" s="151" t="s">
        <v>131</v>
      </c>
      <c r="H195" s="152">
        <v>120</v>
      </c>
      <c r="I195" s="152"/>
      <c r="J195" s="152"/>
      <c r="K195" s="153"/>
      <c r="L195" s="154"/>
      <c r="M195" s="155" t="s">
        <v>1</v>
      </c>
      <c r="N195" s="156" t="s">
        <v>38</v>
      </c>
      <c r="O195" s="143">
        <v>0</v>
      </c>
      <c r="P195" s="143">
        <f t="shared" si="27"/>
        <v>0</v>
      </c>
      <c r="Q195" s="143">
        <v>3.8999999999999999E-4</v>
      </c>
      <c r="R195" s="143">
        <f t="shared" si="28"/>
        <v>4.6800000000000001E-2</v>
      </c>
      <c r="S195" s="143">
        <v>0</v>
      </c>
      <c r="T195" s="144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242</v>
      </c>
      <c r="AT195" s="145" t="s">
        <v>163</v>
      </c>
      <c r="AU195" s="145" t="s">
        <v>126</v>
      </c>
      <c r="AY195" s="14" t="s">
        <v>118</v>
      </c>
      <c r="BE195" s="146">
        <f t="shared" si="30"/>
        <v>0</v>
      </c>
      <c r="BF195" s="146">
        <f t="shared" si="31"/>
        <v>0</v>
      </c>
      <c r="BG195" s="146">
        <f t="shared" si="32"/>
        <v>0</v>
      </c>
      <c r="BH195" s="146">
        <f t="shared" si="33"/>
        <v>0</v>
      </c>
      <c r="BI195" s="146">
        <f t="shared" si="34"/>
        <v>0</v>
      </c>
      <c r="BJ195" s="14" t="s">
        <v>126</v>
      </c>
      <c r="BK195" s="147">
        <f t="shared" si="35"/>
        <v>0</v>
      </c>
      <c r="BL195" s="14" t="s">
        <v>188</v>
      </c>
      <c r="BM195" s="145" t="s">
        <v>346</v>
      </c>
    </row>
    <row r="196" spans="1:65" s="2" customFormat="1" ht="36" customHeight="1">
      <c r="A196" s="26"/>
      <c r="B196" s="134"/>
      <c r="C196" s="148" t="s">
        <v>347</v>
      </c>
      <c r="D196" s="148" t="s">
        <v>163</v>
      </c>
      <c r="E196" s="149" t="s">
        <v>348</v>
      </c>
      <c r="F196" s="150" t="s">
        <v>349</v>
      </c>
      <c r="G196" s="151" t="s">
        <v>131</v>
      </c>
      <c r="H196" s="152">
        <v>120</v>
      </c>
      <c r="I196" s="152"/>
      <c r="J196" s="152"/>
      <c r="K196" s="153"/>
      <c r="L196" s="154"/>
      <c r="M196" s="155" t="s">
        <v>1</v>
      </c>
      <c r="N196" s="156" t="s">
        <v>38</v>
      </c>
      <c r="O196" s="143">
        <v>0</v>
      </c>
      <c r="P196" s="143">
        <f t="shared" si="27"/>
        <v>0</v>
      </c>
      <c r="Q196" s="143">
        <v>6.9999999999999999E-4</v>
      </c>
      <c r="R196" s="143">
        <f t="shared" si="28"/>
        <v>8.4000000000000005E-2</v>
      </c>
      <c r="S196" s="143">
        <v>0</v>
      </c>
      <c r="T196" s="144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5" t="s">
        <v>242</v>
      </c>
      <c r="AT196" s="145" t="s">
        <v>163</v>
      </c>
      <c r="AU196" s="145" t="s">
        <v>126</v>
      </c>
      <c r="AY196" s="14" t="s">
        <v>118</v>
      </c>
      <c r="BE196" s="146">
        <f t="shared" si="30"/>
        <v>0</v>
      </c>
      <c r="BF196" s="146">
        <f t="shared" si="31"/>
        <v>0</v>
      </c>
      <c r="BG196" s="146">
        <f t="shared" si="32"/>
        <v>0</v>
      </c>
      <c r="BH196" s="146">
        <f t="shared" si="33"/>
        <v>0</v>
      </c>
      <c r="BI196" s="146">
        <f t="shared" si="34"/>
        <v>0</v>
      </c>
      <c r="BJ196" s="14" t="s">
        <v>126</v>
      </c>
      <c r="BK196" s="147">
        <f t="shared" si="35"/>
        <v>0</v>
      </c>
      <c r="BL196" s="14" t="s">
        <v>188</v>
      </c>
      <c r="BM196" s="145" t="s">
        <v>350</v>
      </c>
    </row>
    <row r="197" spans="1:65" s="2" customFormat="1" ht="24" customHeight="1">
      <c r="A197" s="26"/>
      <c r="B197" s="134"/>
      <c r="C197" s="135" t="s">
        <v>351</v>
      </c>
      <c r="D197" s="135" t="s">
        <v>121</v>
      </c>
      <c r="E197" s="136" t="s">
        <v>352</v>
      </c>
      <c r="F197" s="137" t="s">
        <v>353</v>
      </c>
      <c r="G197" s="138" t="s">
        <v>131</v>
      </c>
      <c r="H197" s="139">
        <v>20</v>
      </c>
      <c r="I197" s="139"/>
      <c r="J197" s="139"/>
      <c r="K197" s="140"/>
      <c r="L197" s="27"/>
      <c r="M197" s="141" t="s">
        <v>1</v>
      </c>
      <c r="N197" s="142" t="s">
        <v>38</v>
      </c>
      <c r="O197" s="143">
        <v>0.27916000000000002</v>
      </c>
      <c r="P197" s="143">
        <f t="shared" si="27"/>
        <v>5.5832000000000006</v>
      </c>
      <c r="Q197" s="143">
        <v>0</v>
      </c>
      <c r="R197" s="143">
        <f t="shared" si="28"/>
        <v>0</v>
      </c>
      <c r="S197" s="143">
        <v>0</v>
      </c>
      <c r="T197" s="144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188</v>
      </c>
      <c r="AT197" s="145" t="s">
        <v>121</v>
      </c>
      <c r="AU197" s="145" t="s">
        <v>126</v>
      </c>
      <c r="AY197" s="14" t="s">
        <v>118</v>
      </c>
      <c r="BE197" s="146">
        <f t="shared" si="30"/>
        <v>0</v>
      </c>
      <c r="BF197" s="146">
        <f t="shared" si="31"/>
        <v>0</v>
      </c>
      <c r="BG197" s="146">
        <f t="shared" si="32"/>
        <v>0</v>
      </c>
      <c r="BH197" s="146">
        <f t="shared" si="33"/>
        <v>0</v>
      </c>
      <c r="BI197" s="146">
        <f t="shared" si="34"/>
        <v>0</v>
      </c>
      <c r="BJ197" s="14" t="s">
        <v>126</v>
      </c>
      <c r="BK197" s="147">
        <f t="shared" si="35"/>
        <v>0</v>
      </c>
      <c r="BL197" s="14" t="s">
        <v>188</v>
      </c>
      <c r="BM197" s="145" t="s">
        <v>354</v>
      </c>
    </row>
    <row r="198" spans="1:65" s="2" customFormat="1" ht="24" customHeight="1">
      <c r="A198" s="26"/>
      <c r="B198" s="134"/>
      <c r="C198" s="148" t="s">
        <v>355</v>
      </c>
      <c r="D198" s="148" t="s">
        <v>163</v>
      </c>
      <c r="E198" s="149" t="s">
        <v>356</v>
      </c>
      <c r="F198" s="150" t="s">
        <v>357</v>
      </c>
      <c r="G198" s="151" t="s">
        <v>131</v>
      </c>
      <c r="H198" s="152">
        <v>20</v>
      </c>
      <c r="I198" s="152"/>
      <c r="J198" s="152"/>
      <c r="K198" s="153"/>
      <c r="L198" s="154"/>
      <c r="M198" s="155" t="s">
        <v>1</v>
      </c>
      <c r="N198" s="156" t="s">
        <v>38</v>
      </c>
      <c r="O198" s="143">
        <v>0</v>
      </c>
      <c r="P198" s="143">
        <f t="shared" si="27"/>
        <v>0</v>
      </c>
      <c r="Q198" s="143">
        <v>2.9999999999999997E-4</v>
      </c>
      <c r="R198" s="143">
        <f t="shared" si="28"/>
        <v>5.9999999999999993E-3</v>
      </c>
      <c r="S198" s="143">
        <v>0</v>
      </c>
      <c r="T198" s="144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5" t="s">
        <v>242</v>
      </c>
      <c r="AT198" s="145" t="s">
        <v>163</v>
      </c>
      <c r="AU198" s="145" t="s">
        <v>126</v>
      </c>
      <c r="AY198" s="14" t="s">
        <v>118</v>
      </c>
      <c r="BE198" s="146">
        <f t="shared" si="30"/>
        <v>0</v>
      </c>
      <c r="BF198" s="146">
        <f t="shared" si="31"/>
        <v>0</v>
      </c>
      <c r="BG198" s="146">
        <f t="shared" si="32"/>
        <v>0</v>
      </c>
      <c r="BH198" s="146">
        <f t="shared" si="33"/>
        <v>0</v>
      </c>
      <c r="BI198" s="146">
        <f t="shared" si="34"/>
        <v>0</v>
      </c>
      <c r="BJ198" s="14" t="s">
        <v>126</v>
      </c>
      <c r="BK198" s="147">
        <f t="shared" si="35"/>
        <v>0</v>
      </c>
      <c r="BL198" s="14" t="s">
        <v>188</v>
      </c>
      <c r="BM198" s="145" t="s">
        <v>358</v>
      </c>
    </row>
    <row r="199" spans="1:65" s="2" customFormat="1" ht="24" customHeight="1">
      <c r="A199" s="26"/>
      <c r="B199" s="134"/>
      <c r="C199" s="135" t="s">
        <v>359</v>
      </c>
      <c r="D199" s="135" t="s">
        <v>121</v>
      </c>
      <c r="E199" s="136" t="s">
        <v>360</v>
      </c>
      <c r="F199" s="137" t="s">
        <v>361</v>
      </c>
      <c r="G199" s="138" t="s">
        <v>131</v>
      </c>
      <c r="H199" s="139">
        <v>120</v>
      </c>
      <c r="I199" s="139"/>
      <c r="J199" s="139"/>
      <c r="K199" s="140"/>
      <c r="L199" s="27"/>
      <c r="M199" s="141" t="s">
        <v>1</v>
      </c>
      <c r="N199" s="142" t="s">
        <v>38</v>
      </c>
      <c r="O199" s="143">
        <v>0</v>
      </c>
      <c r="P199" s="143">
        <f t="shared" si="27"/>
        <v>0</v>
      </c>
      <c r="Q199" s="143">
        <v>0</v>
      </c>
      <c r="R199" s="143">
        <f t="shared" si="28"/>
        <v>0</v>
      </c>
      <c r="S199" s="143">
        <v>0</v>
      </c>
      <c r="T199" s="144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188</v>
      </c>
      <c r="AT199" s="145" t="s">
        <v>121</v>
      </c>
      <c r="AU199" s="145" t="s">
        <v>126</v>
      </c>
      <c r="AY199" s="14" t="s">
        <v>118</v>
      </c>
      <c r="BE199" s="146">
        <f t="shared" si="30"/>
        <v>0</v>
      </c>
      <c r="BF199" s="146">
        <f t="shared" si="31"/>
        <v>0</v>
      </c>
      <c r="BG199" s="146">
        <f t="shared" si="32"/>
        <v>0</v>
      </c>
      <c r="BH199" s="146">
        <f t="shared" si="33"/>
        <v>0</v>
      </c>
      <c r="BI199" s="146">
        <f t="shared" si="34"/>
        <v>0</v>
      </c>
      <c r="BJ199" s="14" t="s">
        <v>126</v>
      </c>
      <c r="BK199" s="147">
        <f t="shared" si="35"/>
        <v>0</v>
      </c>
      <c r="BL199" s="14" t="s">
        <v>188</v>
      </c>
      <c r="BM199" s="145" t="s">
        <v>362</v>
      </c>
    </row>
    <row r="200" spans="1:65" s="2" customFormat="1" ht="16.5" customHeight="1">
      <c r="A200" s="26"/>
      <c r="B200" s="134"/>
      <c r="C200" s="135" t="s">
        <v>363</v>
      </c>
      <c r="D200" s="135" t="s">
        <v>121</v>
      </c>
      <c r="E200" s="136" t="s">
        <v>364</v>
      </c>
      <c r="F200" s="137" t="s">
        <v>365</v>
      </c>
      <c r="G200" s="138" t="s">
        <v>131</v>
      </c>
      <c r="H200" s="139">
        <v>240</v>
      </c>
      <c r="I200" s="139"/>
      <c r="J200" s="139"/>
      <c r="K200" s="140"/>
      <c r="L200" s="27"/>
      <c r="M200" s="141" t="s">
        <v>1</v>
      </c>
      <c r="N200" s="142" t="s">
        <v>38</v>
      </c>
      <c r="O200" s="143">
        <v>0.29299999999999998</v>
      </c>
      <c r="P200" s="143">
        <f t="shared" si="27"/>
        <v>70.319999999999993</v>
      </c>
      <c r="Q200" s="143">
        <v>0</v>
      </c>
      <c r="R200" s="143">
        <f t="shared" si="28"/>
        <v>0</v>
      </c>
      <c r="S200" s="143">
        <v>3.0999999999999999E-3</v>
      </c>
      <c r="T200" s="144">
        <f t="shared" si="29"/>
        <v>0.74399999999999999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5" t="s">
        <v>188</v>
      </c>
      <c r="AT200" s="145" t="s">
        <v>121</v>
      </c>
      <c r="AU200" s="145" t="s">
        <v>126</v>
      </c>
      <c r="AY200" s="14" t="s">
        <v>118</v>
      </c>
      <c r="BE200" s="146">
        <f t="shared" si="30"/>
        <v>0</v>
      </c>
      <c r="BF200" s="146">
        <f t="shared" si="31"/>
        <v>0</v>
      </c>
      <c r="BG200" s="146">
        <f t="shared" si="32"/>
        <v>0</v>
      </c>
      <c r="BH200" s="146">
        <f t="shared" si="33"/>
        <v>0</v>
      </c>
      <c r="BI200" s="146">
        <f t="shared" si="34"/>
        <v>0</v>
      </c>
      <c r="BJ200" s="14" t="s">
        <v>126</v>
      </c>
      <c r="BK200" s="147">
        <f t="shared" si="35"/>
        <v>0</v>
      </c>
      <c r="BL200" s="14" t="s">
        <v>188</v>
      </c>
      <c r="BM200" s="145" t="s">
        <v>366</v>
      </c>
    </row>
    <row r="201" spans="1:65" s="2" customFormat="1" ht="16.5" customHeight="1">
      <c r="A201" s="26"/>
      <c r="B201" s="134"/>
      <c r="C201" s="135" t="s">
        <v>367</v>
      </c>
      <c r="D201" s="135" t="s">
        <v>121</v>
      </c>
      <c r="E201" s="136" t="s">
        <v>368</v>
      </c>
      <c r="F201" s="137" t="s">
        <v>369</v>
      </c>
      <c r="G201" s="138" t="s">
        <v>131</v>
      </c>
      <c r="H201" s="139">
        <v>20</v>
      </c>
      <c r="I201" s="139"/>
      <c r="J201" s="139"/>
      <c r="K201" s="140"/>
      <c r="L201" s="27"/>
      <c r="M201" s="141" t="s">
        <v>1</v>
      </c>
      <c r="N201" s="142" t="s">
        <v>38</v>
      </c>
      <c r="O201" s="143">
        <v>0.11516</v>
      </c>
      <c r="P201" s="143">
        <f t="shared" si="27"/>
        <v>2.3031999999999999</v>
      </c>
      <c r="Q201" s="143">
        <v>3.0000000000000001E-5</v>
      </c>
      <c r="R201" s="143">
        <f t="shared" si="28"/>
        <v>6.0000000000000006E-4</v>
      </c>
      <c r="S201" s="143">
        <v>0</v>
      </c>
      <c r="T201" s="144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188</v>
      </c>
      <c r="AT201" s="145" t="s">
        <v>121</v>
      </c>
      <c r="AU201" s="145" t="s">
        <v>126</v>
      </c>
      <c r="AY201" s="14" t="s">
        <v>118</v>
      </c>
      <c r="BE201" s="146">
        <f t="shared" si="30"/>
        <v>0</v>
      </c>
      <c r="BF201" s="146">
        <f t="shared" si="31"/>
        <v>0</v>
      </c>
      <c r="BG201" s="146">
        <f t="shared" si="32"/>
        <v>0</v>
      </c>
      <c r="BH201" s="146">
        <f t="shared" si="33"/>
        <v>0</v>
      </c>
      <c r="BI201" s="146">
        <f t="shared" si="34"/>
        <v>0</v>
      </c>
      <c r="BJ201" s="14" t="s">
        <v>126</v>
      </c>
      <c r="BK201" s="147">
        <f t="shared" si="35"/>
        <v>0</v>
      </c>
      <c r="BL201" s="14" t="s">
        <v>188</v>
      </c>
      <c r="BM201" s="145" t="s">
        <v>370</v>
      </c>
    </row>
    <row r="202" spans="1:65" s="2" customFormat="1" ht="16.5" customHeight="1">
      <c r="A202" s="26"/>
      <c r="B202" s="134"/>
      <c r="C202" s="148" t="s">
        <v>371</v>
      </c>
      <c r="D202" s="148" t="s">
        <v>163</v>
      </c>
      <c r="E202" s="149" t="s">
        <v>372</v>
      </c>
      <c r="F202" s="150" t="s">
        <v>373</v>
      </c>
      <c r="G202" s="151" t="s">
        <v>131</v>
      </c>
      <c r="H202" s="152">
        <v>20</v>
      </c>
      <c r="I202" s="152"/>
      <c r="J202" s="152"/>
      <c r="K202" s="153"/>
      <c r="L202" s="154"/>
      <c r="M202" s="155" t="s">
        <v>1</v>
      </c>
      <c r="N202" s="156" t="s">
        <v>38</v>
      </c>
      <c r="O202" s="143">
        <v>0</v>
      </c>
      <c r="P202" s="143">
        <f t="shared" si="27"/>
        <v>0</v>
      </c>
      <c r="Q202" s="143">
        <v>2.7E-4</v>
      </c>
      <c r="R202" s="143">
        <f t="shared" si="28"/>
        <v>5.4000000000000003E-3</v>
      </c>
      <c r="S202" s="143">
        <v>0</v>
      </c>
      <c r="T202" s="144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5" t="s">
        <v>242</v>
      </c>
      <c r="AT202" s="145" t="s">
        <v>163</v>
      </c>
      <c r="AU202" s="145" t="s">
        <v>126</v>
      </c>
      <c r="AY202" s="14" t="s">
        <v>118</v>
      </c>
      <c r="BE202" s="146">
        <f t="shared" si="30"/>
        <v>0</v>
      </c>
      <c r="BF202" s="146">
        <f t="shared" si="31"/>
        <v>0</v>
      </c>
      <c r="BG202" s="146">
        <f t="shared" si="32"/>
        <v>0</v>
      </c>
      <c r="BH202" s="146">
        <f t="shared" si="33"/>
        <v>0</v>
      </c>
      <c r="BI202" s="146">
        <f t="shared" si="34"/>
        <v>0</v>
      </c>
      <c r="BJ202" s="14" t="s">
        <v>126</v>
      </c>
      <c r="BK202" s="147">
        <f t="shared" si="35"/>
        <v>0</v>
      </c>
      <c r="BL202" s="14" t="s">
        <v>188</v>
      </c>
      <c r="BM202" s="145" t="s">
        <v>374</v>
      </c>
    </row>
    <row r="203" spans="1:65" s="2" customFormat="1" ht="24" customHeight="1">
      <c r="A203" s="26"/>
      <c r="B203" s="134"/>
      <c r="C203" s="135" t="s">
        <v>375</v>
      </c>
      <c r="D203" s="135" t="s">
        <v>121</v>
      </c>
      <c r="E203" s="136" t="s">
        <v>376</v>
      </c>
      <c r="F203" s="137" t="s">
        <v>377</v>
      </c>
      <c r="G203" s="138" t="s">
        <v>156</v>
      </c>
      <c r="H203" s="139">
        <v>820</v>
      </c>
      <c r="I203" s="139"/>
      <c r="J203" s="139"/>
      <c r="K203" s="140"/>
      <c r="L203" s="27"/>
      <c r="M203" s="141" t="s">
        <v>1</v>
      </c>
      <c r="N203" s="142" t="s">
        <v>38</v>
      </c>
      <c r="O203" s="143">
        <v>0</v>
      </c>
      <c r="P203" s="143">
        <f t="shared" si="27"/>
        <v>0</v>
      </c>
      <c r="Q203" s="143">
        <v>0</v>
      </c>
      <c r="R203" s="143">
        <f t="shared" si="28"/>
        <v>0</v>
      </c>
      <c r="S203" s="143">
        <v>0</v>
      </c>
      <c r="T203" s="144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188</v>
      </c>
      <c r="AT203" s="145" t="s">
        <v>121</v>
      </c>
      <c r="AU203" s="145" t="s">
        <v>126</v>
      </c>
      <c r="AY203" s="14" t="s">
        <v>118</v>
      </c>
      <c r="BE203" s="146">
        <f t="shared" si="30"/>
        <v>0</v>
      </c>
      <c r="BF203" s="146">
        <f t="shared" si="31"/>
        <v>0</v>
      </c>
      <c r="BG203" s="146">
        <f t="shared" si="32"/>
        <v>0</v>
      </c>
      <c r="BH203" s="146">
        <f t="shared" si="33"/>
        <v>0</v>
      </c>
      <c r="BI203" s="146">
        <f t="shared" si="34"/>
        <v>0</v>
      </c>
      <c r="BJ203" s="14" t="s">
        <v>126</v>
      </c>
      <c r="BK203" s="147">
        <f t="shared" si="35"/>
        <v>0</v>
      </c>
      <c r="BL203" s="14" t="s">
        <v>188</v>
      </c>
      <c r="BM203" s="145" t="s">
        <v>371</v>
      </c>
    </row>
    <row r="204" spans="1:65" s="2" customFormat="1" ht="24" customHeight="1">
      <c r="A204" s="26"/>
      <c r="B204" s="134"/>
      <c r="C204" s="135" t="s">
        <v>378</v>
      </c>
      <c r="D204" s="135" t="s">
        <v>121</v>
      </c>
      <c r="E204" s="136" t="s">
        <v>379</v>
      </c>
      <c r="F204" s="137" t="s">
        <v>380</v>
      </c>
      <c r="G204" s="138" t="s">
        <v>199</v>
      </c>
      <c r="H204" s="139">
        <v>2.3679999999999999</v>
      </c>
      <c r="I204" s="139"/>
      <c r="J204" s="139"/>
      <c r="K204" s="140"/>
      <c r="L204" s="27"/>
      <c r="M204" s="141" t="s">
        <v>1</v>
      </c>
      <c r="N204" s="142" t="s">
        <v>38</v>
      </c>
      <c r="O204" s="143">
        <v>0</v>
      </c>
      <c r="P204" s="143">
        <f t="shared" si="27"/>
        <v>0</v>
      </c>
      <c r="Q204" s="143">
        <v>0</v>
      </c>
      <c r="R204" s="143">
        <f t="shared" si="28"/>
        <v>0</v>
      </c>
      <c r="S204" s="143">
        <v>0</v>
      </c>
      <c r="T204" s="144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5" t="s">
        <v>188</v>
      </c>
      <c r="AT204" s="145" t="s">
        <v>121</v>
      </c>
      <c r="AU204" s="145" t="s">
        <v>126</v>
      </c>
      <c r="AY204" s="14" t="s">
        <v>118</v>
      </c>
      <c r="BE204" s="146">
        <f t="shared" si="30"/>
        <v>0</v>
      </c>
      <c r="BF204" s="146">
        <f t="shared" si="31"/>
        <v>0</v>
      </c>
      <c r="BG204" s="146">
        <f t="shared" si="32"/>
        <v>0</v>
      </c>
      <c r="BH204" s="146">
        <f t="shared" si="33"/>
        <v>0</v>
      </c>
      <c r="BI204" s="146">
        <f t="shared" si="34"/>
        <v>0</v>
      </c>
      <c r="BJ204" s="14" t="s">
        <v>126</v>
      </c>
      <c r="BK204" s="147">
        <f t="shared" si="35"/>
        <v>0</v>
      </c>
      <c r="BL204" s="14" t="s">
        <v>188</v>
      </c>
      <c r="BM204" s="145" t="s">
        <v>378</v>
      </c>
    </row>
    <row r="205" spans="1:65" s="2" customFormat="1" ht="24" customHeight="1">
      <c r="A205" s="26"/>
      <c r="B205" s="134"/>
      <c r="C205" s="135" t="s">
        <v>381</v>
      </c>
      <c r="D205" s="135" t="s">
        <v>121</v>
      </c>
      <c r="E205" s="136" t="s">
        <v>382</v>
      </c>
      <c r="F205" s="137" t="s">
        <v>383</v>
      </c>
      <c r="G205" s="138" t="s">
        <v>290</v>
      </c>
      <c r="H205" s="139">
        <v>300.79000000000002</v>
      </c>
      <c r="I205" s="139"/>
      <c r="J205" s="139"/>
      <c r="K205" s="140"/>
      <c r="L205" s="27"/>
      <c r="M205" s="141" t="s">
        <v>1</v>
      </c>
      <c r="N205" s="142" t="s">
        <v>38</v>
      </c>
      <c r="O205" s="143">
        <v>0</v>
      </c>
      <c r="P205" s="143">
        <f t="shared" si="27"/>
        <v>0</v>
      </c>
      <c r="Q205" s="143">
        <v>0</v>
      </c>
      <c r="R205" s="143">
        <f t="shared" si="28"/>
        <v>0</v>
      </c>
      <c r="S205" s="143">
        <v>0</v>
      </c>
      <c r="T205" s="144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188</v>
      </c>
      <c r="AT205" s="145" t="s">
        <v>121</v>
      </c>
      <c r="AU205" s="145" t="s">
        <v>126</v>
      </c>
      <c r="AY205" s="14" t="s">
        <v>118</v>
      </c>
      <c r="BE205" s="146">
        <f t="shared" si="30"/>
        <v>0</v>
      </c>
      <c r="BF205" s="146">
        <f t="shared" si="31"/>
        <v>0</v>
      </c>
      <c r="BG205" s="146">
        <f t="shared" si="32"/>
        <v>0</v>
      </c>
      <c r="BH205" s="146">
        <f t="shared" si="33"/>
        <v>0</v>
      </c>
      <c r="BI205" s="146">
        <f t="shared" si="34"/>
        <v>0</v>
      </c>
      <c r="BJ205" s="14" t="s">
        <v>126</v>
      </c>
      <c r="BK205" s="147">
        <f t="shared" si="35"/>
        <v>0</v>
      </c>
      <c r="BL205" s="14" t="s">
        <v>188</v>
      </c>
      <c r="BM205" s="145" t="s">
        <v>384</v>
      </c>
    </row>
    <row r="206" spans="1:65" s="12" customFormat="1" ht="22.9" customHeight="1">
      <c r="B206" s="122"/>
      <c r="D206" s="123" t="s">
        <v>71</v>
      </c>
      <c r="E206" s="132" t="s">
        <v>385</v>
      </c>
      <c r="F206" s="132" t="s">
        <v>386</v>
      </c>
      <c r="J206" s="133"/>
      <c r="L206" s="122"/>
      <c r="M206" s="126"/>
      <c r="N206" s="127"/>
      <c r="O206" s="127"/>
      <c r="P206" s="128">
        <f>SUM(P207:P238)</f>
        <v>590.82439999999997</v>
      </c>
      <c r="Q206" s="127"/>
      <c r="R206" s="128">
        <f>SUM(R207:R238)</f>
        <v>0.86875999999999987</v>
      </c>
      <c r="S206" s="127"/>
      <c r="T206" s="129">
        <f>SUM(T207:T238)</f>
        <v>11.775399999999999</v>
      </c>
      <c r="AR206" s="123" t="s">
        <v>126</v>
      </c>
      <c r="AT206" s="130" t="s">
        <v>71</v>
      </c>
      <c r="AU206" s="130" t="s">
        <v>80</v>
      </c>
      <c r="AY206" s="123" t="s">
        <v>118</v>
      </c>
      <c r="BK206" s="131">
        <f>SUM(BK207:BK238)</f>
        <v>0</v>
      </c>
    </row>
    <row r="207" spans="1:65" s="2" customFormat="1" ht="24" customHeight="1">
      <c r="A207" s="26"/>
      <c r="B207" s="134"/>
      <c r="C207" s="135" t="s">
        <v>384</v>
      </c>
      <c r="D207" s="135" t="s">
        <v>121</v>
      </c>
      <c r="E207" s="136" t="s">
        <v>387</v>
      </c>
      <c r="F207" s="137" t="s">
        <v>388</v>
      </c>
      <c r="G207" s="138" t="s">
        <v>156</v>
      </c>
      <c r="H207" s="139">
        <v>857</v>
      </c>
      <c r="I207" s="139"/>
      <c r="J207" s="139"/>
      <c r="K207" s="140"/>
      <c r="L207" s="27"/>
      <c r="M207" s="141" t="s">
        <v>1</v>
      </c>
      <c r="N207" s="142" t="s">
        <v>38</v>
      </c>
      <c r="O207" s="143">
        <v>6.6000000000000003E-2</v>
      </c>
      <c r="P207" s="143">
        <f t="shared" ref="P207:P238" si="36">O207*H207</f>
        <v>56.562000000000005</v>
      </c>
      <c r="Q207" s="143">
        <v>0</v>
      </c>
      <c r="R207" s="143">
        <f t="shared" ref="R207:R238" si="37">Q207*H207</f>
        <v>0</v>
      </c>
      <c r="S207" s="143">
        <v>1.2999999999999999E-2</v>
      </c>
      <c r="T207" s="144">
        <f t="shared" ref="T207:T238" si="38">S207*H207</f>
        <v>11.141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125</v>
      </c>
      <c r="AT207" s="145" t="s">
        <v>121</v>
      </c>
      <c r="AU207" s="145" t="s">
        <v>126</v>
      </c>
      <c r="AY207" s="14" t="s">
        <v>118</v>
      </c>
      <c r="BE207" s="146">
        <f t="shared" ref="BE207:BE238" si="39">IF(N207="základná",J207,0)</f>
        <v>0</v>
      </c>
      <c r="BF207" s="146">
        <f t="shared" ref="BF207:BF238" si="40">IF(N207="znížená",J207,0)</f>
        <v>0</v>
      </c>
      <c r="BG207" s="146">
        <f t="shared" ref="BG207:BG238" si="41">IF(N207="zákl. prenesená",J207,0)</f>
        <v>0</v>
      </c>
      <c r="BH207" s="146">
        <f t="shared" ref="BH207:BH238" si="42">IF(N207="zníž. prenesená",J207,0)</f>
        <v>0</v>
      </c>
      <c r="BI207" s="146">
        <f t="shared" ref="BI207:BI238" si="43">IF(N207="nulová",J207,0)</f>
        <v>0</v>
      </c>
      <c r="BJ207" s="14" t="s">
        <v>126</v>
      </c>
      <c r="BK207" s="147">
        <f t="shared" ref="BK207:BK238" si="44">ROUND(I207*H207,3)</f>
        <v>0</v>
      </c>
      <c r="BL207" s="14" t="s">
        <v>125</v>
      </c>
      <c r="BM207" s="145" t="s">
        <v>389</v>
      </c>
    </row>
    <row r="208" spans="1:65" s="2" customFormat="1" ht="16.5" customHeight="1">
      <c r="A208" s="26"/>
      <c r="B208" s="134"/>
      <c r="C208" s="135" t="s">
        <v>390</v>
      </c>
      <c r="D208" s="135" t="s">
        <v>121</v>
      </c>
      <c r="E208" s="136" t="s">
        <v>391</v>
      </c>
      <c r="F208" s="137" t="s">
        <v>392</v>
      </c>
      <c r="G208" s="138" t="s">
        <v>156</v>
      </c>
      <c r="H208" s="139">
        <v>650</v>
      </c>
      <c r="I208" s="139"/>
      <c r="J208" s="139"/>
      <c r="K208" s="140"/>
      <c r="L208" s="27"/>
      <c r="M208" s="141" t="s">
        <v>1</v>
      </c>
      <c r="N208" s="142" t="s">
        <v>38</v>
      </c>
      <c r="O208" s="143">
        <v>0.311</v>
      </c>
      <c r="P208" s="143">
        <f t="shared" si="36"/>
        <v>202.15</v>
      </c>
      <c r="Q208" s="143">
        <v>0</v>
      </c>
      <c r="R208" s="143">
        <f t="shared" si="37"/>
        <v>0</v>
      </c>
      <c r="S208" s="143">
        <v>0</v>
      </c>
      <c r="T208" s="144">
        <f t="shared" si="38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5" t="s">
        <v>378</v>
      </c>
      <c r="AT208" s="145" t="s">
        <v>121</v>
      </c>
      <c r="AU208" s="145" t="s">
        <v>126</v>
      </c>
      <c r="AY208" s="14" t="s">
        <v>118</v>
      </c>
      <c r="BE208" s="146">
        <f t="shared" si="39"/>
        <v>0</v>
      </c>
      <c r="BF208" s="146">
        <f t="shared" si="40"/>
        <v>0</v>
      </c>
      <c r="BG208" s="146">
        <f t="shared" si="41"/>
        <v>0</v>
      </c>
      <c r="BH208" s="146">
        <f t="shared" si="42"/>
        <v>0</v>
      </c>
      <c r="BI208" s="146">
        <f t="shared" si="43"/>
        <v>0</v>
      </c>
      <c r="BJ208" s="14" t="s">
        <v>126</v>
      </c>
      <c r="BK208" s="147">
        <f t="shared" si="44"/>
        <v>0</v>
      </c>
      <c r="BL208" s="14" t="s">
        <v>378</v>
      </c>
      <c r="BM208" s="145" t="s">
        <v>393</v>
      </c>
    </row>
    <row r="209" spans="1:65" s="2" customFormat="1" ht="16.5" customHeight="1">
      <c r="A209" s="26"/>
      <c r="B209" s="134"/>
      <c r="C209" s="148" t="s">
        <v>394</v>
      </c>
      <c r="D209" s="148" t="s">
        <v>163</v>
      </c>
      <c r="E209" s="149" t="s">
        <v>395</v>
      </c>
      <c r="F209" s="157" t="s">
        <v>396</v>
      </c>
      <c r="G209" s="151" t="s">
        <v>156</v>
      </c>
      <c r="H209" s="152">
        <v>650</v>
      </c>
      <c r="I209" s="152"/>
      <c r="J209" s="152"/>
      <c r="K209" s="153"/>
      <c r="L209" s="154"/>
      <c r="M209" s="155" t="s">
        <v>1</v>
      </c>
      <c r="N209" s="156" t="s">
        <v>38</v>
      </c>
      <c r="O209" s="143">
        <v>0</v>
      </c>
      <c r="P209" s="143">
        <f t="shared" si="36"/>
        <v>0</v>
      </c>
      <c r="Q209" s="143">
        <v>4.0999999999999999E-4</v>
      </c>
      <c r="R209" s="143">
        <f t="shared" si="37"/>
        <v>0.26650000000000001</v>
      </c>
      <c r="S209" s="143">
        <v>0</v>
      </c>
      <c r="T209" s="144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242</v>
      </c>
      <c r="AT209" s="145" t="s">
        <v>163</v>
      </c>
      <c r="AU209" s="145" t="s">
        <v>126</v>
      </c>
      <c r="AY209" s="14" t="s">
        <v>118</v>
      </c>
      <c r="BE209" s="146">
        <f t="shared" si="39"/>
        <v>0</v>
      </c>
      <c r="BF209" s="146">
        <f t="shared" si="40"/>
        <v>0</v>
      </c>
      <c r="BG209" s="146">
        <f t="shared" si="41"/>
        <v>0</v>
      </c>
      <c r="BH209" s="146">
        <f t="shared" si="42"/>
        <v>0</v>
      </c>
      <c r="BI209" s="146">
        <f t="shared" si="43"/>
        <v>0</v>
      </c>
      <c r="BJ209" s="14" t="s">
        <v>126</v>
      </c>
      <c r="BK209" s="147">
        <f t="shared" si="44"/>
        <v>0</v>
      </c>
      <c r="BL209" s="14" t="s">
        <v>188</v>
      </c>
      <c r="BM209" s="145" t="s">
        <v>397</v>
      </c>
    </row>
    <row r="210" spans="1:65" s="2" customFormat="1" ht="16.5" customHeight="1">
      <c r="A210" s="26"/>
      <c r="B210" s="134"/>
      <c r="C210" s="135" t="s">
        <v>398</v>
      </c>
      <c r="D210" s="135" t="s">
        <v>121</v>
      </c>
      <c r="E210" s="136" t="s">
        <v>399</v>
      </c>
      <c r="F210" s="137" t="s">
        <v>400</v>
      </c>
      <c r="G210" s="138" t="s">
        <v>156</v>
      </c>
      <c r="H210" s="139">
        <v>154</v>
      </c>
      <c r="I210" s="139"/>
      <c r="J210" s="139"/>
      <c r="K210" s="140"/>
      <c r="L210" s="27"/>
      <c r="M210" s="141" t="s">
        <v>1</v>
      </c>
      <c r="N210" s="142" t="s">
        <v>38</v>
      </c>
      <c r="O210" s="143">
        <v>0.55600000000000005</v>
      </c>
      <c r="P210" s="143">
        <f t="shared" si="36"/>
        <v>85.624000000000009</v>
      </c>
      <c r="Q210" s="143">
        <v>0</v>
      </c>
      <c r="R210" s="143">
        <f t="shared" si="37"/>
        <v>0</v>
      </c>
      <c r="S210" s="143">
        <v>0</v>
      </c>
      <c r="T210" s="144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5" t="s">
        <v>378</v>
      </c>
      <c r="AT210" s="145" t="s">
        <v>121</v>
      </c>
      <c r="AU210" s="145" t="s">
        <v>126</v>
      </c>
      <c r="AY210" s="14" t="s">
        <v>118</v>
      </c>
      <c r="BE210" s="146">
        <f t="shared" si="39"/>
        <v>0</v>
      </c>
      <c r="BF210" s="146">
        <f t="shared" si="40"/>
        <v>0</v>
      </c>
      <c r="BG210" s="146">
        <f t="shared" si="41"/>
        <v>0</v>
      </c>
      <c r="BH210" s="146">
        <f t="shared" si="42"/>
        <v>0</v>
      </c>
      <c r="BI210" s="146">
        <f t="shared" si="43"/>
        <v>0</v>
      </c>
      <c r="BJ210" s="14" t="s">
        <v>126</v>
      </c>
      <c r="BK210" s="147">
        <f t="shared" si="44"/>
        <v>0</v>
      </c>
      <c r="BL210" s="14" t="s">
        <v>378</v>
      </c>
      <c r="BM210" s="145" t="s">
        <v>401</v>
      </c>
    </row>
    <row r="211" spans="1:65" s="2" customFormat="1" ht="24" customHeight="1">
      <c r="A211" s="26"/>
      <c r="B211" s="134"/>
      <c r="C211" s="148" t="s">
        <v>402</v>
      </c>
      <c r="D211" s="148" t="s">
        <v>163</v>
      </c>
      <c r="E211" s="149" t="s">
        <v>403</v>
      </c>
      <c r="F211" s="150" t="s">
        <v>404</v>
      </c>
      <c r="G211" s="151" t="s">
        <v>156</v>
      </c>
      <c r="H211" s="152">
        <v>154</v>
      </c>
      <c r="I211" s="152"/>
      <c r="J211" s="152"/>
      <c r="K211" s="153"/>
      <c r="L211" s="154"/>
      <c r="M211" s="155" t="s">
        <v>1</v>
      </c>
      <c r="N211" s="156" t="s">
        <v>38</v>
      </c>
      <c r="O211" s="143">
        <v>0</v>
      </c>
      <c r="P211" s="143">
        <f t="shared" si="36"/>
        <v>0</v>
      </c>
      <c r="Q211" s="143">
        <v>5.9999999999999995E-4</v>
      </c>
      <c r="R211" s="143">
        <f t="shared" si="37"/>
        <v>9.2399999999999996E-2</v>
      </c>
      <c r="S211" s="143">
        <v>0</v>
      </c>
      <c r="T211" s="144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405</v>
      </c>
      <c r="AT211" s="145" t="s">
        <v>163</v>
      </c>
      <c r="AU211" s="145" t="s">
        <v>126</v>
      </c>
      <c r="AY211" s="14" t="s">
        <v>118</v>
      </c>
      <c r="BE211" s="146">
        <f t="shared" si="39"/>
        <v>0</v>
      </c>
      <c r="BF211" s="146">
        <f t="shared" si="40"/>
        <v>0</v>
      </c>
      <c r="BG211" s="146">
        <f t="shared" si="41"/>
        <v>0</v>
      </c>
      <c r="BH211" s="146">
        <f t="shared" si="42"/>
        <v>0</v>
      </c>
      <c r="BI211" s="146">
        <f t="shared" si="43"/>
        <v>0</v>
      </c>
      <c r="BJ211" s="14" t="s">
        <v>126</v>
      </c>
      <c r="BK211" s="147">
        <f t="shared" si="44"/>
        <v>0</v>
      </c>
      <c r="BL211" s="14" t="s">
        <v>405</v>
      </c>
      <c r="BM211" s="145" t="s">
        <v>406</v>
      </c>
    </row>
    <row r="212" spans="1:65" s="2" customFormat="1" ht="16.5" customHeight="1">
      <c r="A212" s="26"/>
      <c r="B212" s="134"/>
      <c r="C212" s="135" t="s">
        <v>407</v>
      </c>
      <c r="D212" s="135" t="s">
        <v>121</v>
      </c>
      <c r="E212" s="136" t="s">
        <v>408</v>
      </c>
      <c r="F212" s="137" t="s">
        <v>409</v>
      </c>
      <c r="G212" s="138" t="s">
        <v>156</v>
      </c>
      <c r="H212" s="139">
        <v>560</v>
      </c>
      <c r="I212" s="139"/>
      <c r="J212" s="139"/>
      <c r="K212" s="140"/>
      <c r="L212" s="27"/>
      <c r="M212" s="141" t="s">
        <v>1</v>
      </c>
      <c r="N212" s="142" t="s">
        <v>38</v>
      </c>
      <c r="O212" s="143">
        <v>0.23699999999999999</v>
      </c>
      <c r="P212" s="143">
        <f t="shared" si="36"/>
        <v>132.72</v>
      </c>
      <c r="Q212" s="143">
        <v>0</v>
      </c>
      <c r="R212" s="143">
        <f t="shared" si="37"/>
        <v>0</v>
      </c>
      <c r="S212" s="143">
        <v>0</v>
      </c>
      <c r="T212" s="144">
        <f t="shared" si="38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5" t="s">
        <v>378</v>
      </c>
      <c r="AT212" s="145" t="s">
        <v>121</v>
      </c>
      <c r="AU212" s="145" t="s">
        <v>126</v>
      </c>
      <c r="AY212" s="14" t="s">
        <v>118</v>
      </c>
      <c r="BE212" s="146">
        <f t="shared" si="39"/>
        <v>0</v>
      </c>
      <c r="BF212" s="146">
        <f t="shared" si="40"/>
        <v>0</v>
      </c>
      <c r="BG212" s="146">
        <f t="shared" si="41"/>
        <v>0</v>
      </c>
      <c r="BH212" s="146">
        <f t="shared" si="42"/>
        <v>0</v>
      </c>
      <c r="BI212" s="146">
        <f t="shared" si="43"/>
        <v>0</v>
      </c>
      <c r="BJ212" s="14" t="s">
        <v>126</v>
      </c>
      <c r="BK212" s="147">
        <f t="shared" si="44"/>
        <v>0</v>
      </c>
      <c r="BL212" s="14" t="s">
        <v>378</v>
      </c>
      <c r="BM212" s="145" t="s">
        <v>410</v>
      </c>
    </row>
    <row r="213" spans="1:65" s="2" customFormat="1" ht="24" customHeight="1">
      <c r="A213" s="26"/>
      <c r="B213" s="134"/>
      <c r="C213" s="148" t="s">
        <v>411</v>
      </c>
      <c r="D213" s="148" t="s">
        <v>163</v>
      </c>
      <c r="E213" s="149" t="s">
        <v>412</v>
      </c>
      <c r="F213" s="150" t="s">
        <v>413</v>
      </c>
      <c r="G213" s="151" t="s">
        <v>156</v>
      </c>
      <c r="H213" s="152">
        <v>560</v>
      </c>
      <c r="I213" s="152"/>
      <c r="J213" s="152"/>
      <c r="K213" s="153"/>
      <c r="L213" s="154"/>
      <c r="M213" s="155" t="s">
        <v>1</v>
      </c>
      <c r="N213" s="156" t="s">
        <v>38</v>
      </c>
      <c r="O213" s="143">
        <v>0</v>
      </c>
      <c r="P213" s="143">
        <f t="shared" si="36"/>
        <v>0</v>
      </c>
      <c r="Q213" s="143">
        <v>7.7999999999999999E-4</v>
      </c>
      <c r="R213" s="143">
        <f t="shared" si="37"/>
        <v>0.43679999999999997</v>
      </c>
      <c r="S213" s="143">
        <v>0</v>
      </c>
      <c r="T213" s="144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405</v>
      </c>
      <c r="AT213" s="145" t="s">
        <v>163</v>
      </c>
      <c r="AU213" s="145" t="s">
        <v>126</v>
      </c>
      <c r="AY213" s="14" t="s">
        <v>118</v>
      </c>
      <c r="BE213" s="146">
        <f t="shared" si="39"/>
        <v>0</v>
      </c>
      <c r="BF213" s="146">
        <f t="shared" si="40"/>
        <v>0</v>
      </c>
      <c r="BG213" s="146">
        <f t="shared" si="41"/>
        <v>0</v>
      </c>
      <c r="BH213" s="146">
        <f t="shared" si="42"/>
        <v>0</v>
      </c>
      <c r="BI213" s="146">
        <f t="shared" si="43"/>
        <v>0</v>
      </c>
      <c r="BJ213" s="14" t="s">
        <v>126</v>
      </c>
      <c r="BK213" s="147">
        <f t="shared" si="44"/>
        <v>0</v>
      </c>
      <c r="BL213" s="14" t="s">
        <v>405</v>
      </c>
      <c r="BM213" s="145" t="s">
        <v>414</v>
      </c>
    </row>
    <row r="214" spans="1:65" s="2" customFormat="1" ht="24" customHeight="1">
      <c r="A214" s="26"/>
      <c r="B214" s="134"/>
      <c r="C214" s="135" t="s">
        <v>415</v>
      </c>
      <c r="D214" s="135" t="s">
        <v>121</v>
      </c>
      <c r="E214" s="136" t="s">
        <v>416</v>
      </c>
      <c r="F214" s="137" t="s">
        <v>417</v>
      </c>
      <c r="G214" s="138" t="s">
        <v>156</v>
      </c>
      <c r="H214" s="139">
        <v>80</v>
      </c>
      <c r="I214" s="139"/>
      <c r="J214" s="139"/>
      <c r="K214" s="140"/>
      <c r="L214" s="27"/>
      <c r="M214" s="141" t="s">
        <v>1</v>
      </c>
      <c r="N214" s="142" t="s">
        <v>38</v>
      </c>
      <c r="O214" s="143">
        <v>0.17610999999999999</v>
      </c>
      <c r="P214" s="143">
        <f t="shared" si="36"/>
        <v>14.088799999999999</v>
      </c>
      <c r="Q214" s="143">
        <v>0</v>
      </c>
      <c r="R214" s="143">
        <f t="shared" si="37"/>
        <v>0</v>
      </c>
      <c r="S214" s="143">
        <v>0</v>
      </c>
      <c r="T214" s="144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5" t="s">
        <v>188</v>
      </c>
      <c r="AT214" s="145" t="s">
        <v>121</v>
      </c>
      <c r="AU214" s="145" t="s">
        <v>126</v>
      </c>
      <c r="AY214" s="14" t="s">
        <v>118</v>
      </c>
      <c r="BE214" s="146">
        <f t="shared" si="39"/>
        <v>0</v>
      </c>
      <c r="BF214" s="146">
        <f t="shared" si="40"/>
        <v>0</v>
      </c>
      <c r="BG214" s="146">
        <f t="shared" si="41"/>
        <v>0</v>
      </c>
      <c r="BH214" s="146">
        <f t="shared" si="42"/>
        <v>0</v>
      </c>
      <c r="BI214" s="146">
        <f t="shared" si="43"/>
        <v>0</v>
      </c>
      <c r="BJ214" s="14" t="s">
        <v>126</v>
      </c>
      <c r="BK214" s="147">
        <f t="shared" si="44"/>
        <v>0</v>
      </c>
      <c r="BL214" s="14" t="s">
        <v>188</v>
      </c>
      <c r="BM214" s="145" t="s">
        <v>418</v>
      </c>
    </row>
    <row r="215" spans="1:65" s="2" customFormat="1" ht="16.5" customHeight="1">
      <c r="A215" s="26"/>
      <c r="B215" s="134"/>
      <c r="C215" s="148" t="s">
        <v>419</v>
      </c>
      <c r="D215" s="148" t="s">
        <v>163</v>
      </c>
      <c r="E215" s="149" t="s">
        <v>420</v>
      </c>
      <c r="F215" s="150" t="s">
        <v>421</v>
      </c>
      <c r="G215" s="151" t="s">
        <v>131</v>
      </c>
      <c r="H215" s="152">
        <v>40</v>
      </c>
      <c r="I215" s="152"/>
      <c r="J215" s="152"/>
      <c r="K215" s="153"/>
      <c r="L215" s="154"/>
      <c r="M215" s="155" t="s">
        <v>1</v>
      </c>
      <c r="N215" s="156" t="s">
        <v>38</v>
      </c>
      <c r="O215" s="143">
        <v>0</v>
      </c>
      <c r="P215" s="143">
        <f t="shared" si="36"/>
        <v>0</v>
      </c>
      <c r="Q215" s="143">
        <v>1.2999999999999999E-4</v>
      </c>
      <c r="R215" s="143">
        <f t="shared" si="37"/>
        <v>5.1999999999999998E-3</v>
      </c>
      <c r="S215" s="143">
        <v>0</v>
      </c>
      <c r="T215" s="144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5" t="s">
        <v>242</v>
      </c>
      <c r="AT215" s="145" t="s">
        <v>163</v>
      </c>
      <c r="AU215" s="145" t="s">
        <v>126</v>
      </c>
      <c r="AY215" s="14" t="s">
        <v>118</v>
      </c>
      <c r="BE215" s="146">
        <f t="shared" si="39"/>
        <v>0</v>
      </c>
      <c r="BF215" s="146">
        <f t="shared" si="40"/>
        <v>0</v>
      </c>
      <c r="BG215" s="146">
        <f t="shared" si="41"/>
        <v>0</v>
      </c>
      <c r="BH215" s="146">
        <f t="shared" si="42"/>
        <v>0</v>
      </c>
      <c r="BI215" s="146">
        <f t="shared" si="43"/>
        <v>0</v>
      </c>
      <c r="BJ215" s="14" t="s">
        <v>126</v>
      </c>
      <c r="BK215" s="147">
        <f t="shared" si="44"/>
        <v>0</v>
      </c>
      <c r="BL215" s="14" t="s">
        <v>188</v>
      </c>
      <c r="BM215" s="145" t="s">
        <v>422</v>
      </c>
    </row>
    <row r="216" spans="1:65" s="2" customFormat="1" ht="24" customHeight="1">
      <c r="A216" s="26"/>
      <c r="B216" s="134"/>
      <c r="C216" s="148" t="s">
        <v>423</v>
      </c>
      <c r="D216" s="148" t="s">
        <v>163</v>
      </c>
      <c r="E216" s="149" t="s">
        <v>424</v>
      </c>
      <c r="F216" s="150" t="s">
        <v>425</v>
      </c>
      <c r="G216" s="151" t="s">
        <v>131</v>
      </c>
      <c r="H216" s="152">
        <v>20</v>
      </c>
      <c r="I216" s="152"/>
      <c r="J216" s="152"/>
      <c r="K216" s="153"/>
      <c r="L216" s="154"/>
      <c r="M216" s="155" t="s">
        <v>1</v>
      </c>
      <c r="N216" s="156" t="s">
        <v>38</v>
      </c>
      <c r="O216" s="143">
        <v>0</v>
      </c>
      <c r="P216" s="143">
        <f t="shared" si="36"/>
        <v>0</v>
      </c>
      <c r="Q216" s="143">
        <v>1E-4</v>
      </c>
      <c r="R216" s="143">
        <f t="shared" si="37"/>
        <v>2E-3</v>
      </c>
      <c r="S216" s="143">
        <v>0</v>
      </c>
      <c r="T216" s="144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5" t="s">
        <v>405</v>
      </c>
      <c r="AT216" s="145" t="s">
        <v>163</v>
      </c>
      <c r="AU216" s="145" t="s">
        <v>126</v>
      </c>
      <c r="AY216" s="14" t="s">
        <v>118</v>
      </c>
      <c r="BE216" s="146">
        <f t="shared" si="39"/>
        <v>0</v>
      </c>
      <c r="BF216" s="146">
        <f t="shared" si="40"/>
        <v>0</v>
      </c>
      <c r="BG216" s="146">
        <f t="shared" si="41"/>
        <v>0</v>
      </c>
      <c r="BH216" s="146">
        <f t="shared" si="42"/>
        <v>0</v>
      </c>
      <c r="BI216" s="146">
        <f t="shared" si="43"/>
        <v>0</v>
      </c>
      <c r="BJ216" s="14" t="s">
        <v>126</v>
      </c>
      <c r="BK216" s="147">
        <f t="shared" si="44"/>
        <v>0</v>
      </c>
      <c r="BL216" s="14" t="s">
        <v>405</v>
      </c>
      <c r="BM216" s="145" t="s">
        <v>426</v>
      </c>
    </row>
    <row r="217" spans="1:65" s="2" customFormat="1" ht="24" customHeight="1">
      <c r="A217" s="26"/>
      <c r="B217" s="134"/>
      <c r="C217" s="148" t="s">
        <v>427</v>
      </c>
      <c r="D217" s="148" t="s">
        <v>163</v>
      </c>
      <c r="E217" s="149" t="s">
        <v>428</v>
      </c>
      <c r="F217" s="150" t="s">
        <v>429</v>
      </c>
      <c r="G217" s="151" t="s">
        <v>131</v>
      </c>
      <c r="H217" s="152">
        <v>20</v>
      </c>
      <c r="I217" s="152"/>
      <c r="J217" s="152"/>
      <c r="K217" s="153"/>
      <c r="L217" s="154"/>
      <c r="M217" s="155" t="s">
        <v>1</v>
      </c>
      <c r="N217" s="156" t="s">
        <v>38</v>
      </c>
      <c r="O217" s="143">
        <v>0</v>
      </c>
      <c r="P217" s="143">
        <f t="shared" si="36"/>
        <v>0</v>
      </c>
      <c r="Q217" s="143">
        <v>4.0000000000000003E-5</v>
      </c>
      <c r="R217" s="143">
        <f t="shared" si="37"/>
        <v>8.0000000000000004E-4</v>
      </c>
      <c r="S217" s="143">
        <v>0</v>
      </c>
      <c r="T217" s="144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405</v>
      </c>
      <c r="AT217" s="145" t="s">
        <v>163</v>
      </c>
      <c r="AU217" s="145" t="s">
        <v>126</v>
      </c>
      <c r="AY217" s="14" t="s">
        <v>118</v>
      </c>
      <c r="BE217" s="146">
        <f t="shared" si="39"/>
        <v>0</v>
      </c>
      <c r="BF217" s="146">
        <f t="shared" si="40"/>
        <v>0</v>
      </c>
      <c r="BG217" s="146">
        <f t="shared" si="41"/>
        <v>0</v>
      </c>
      <c r="BH217" s="146">
        <f t="shared" si="42"/>
        <v>0</v>
      </c>
      <c r="BI217" s="146">
        <f t="shared" si="43"/>
        <v>0</v>
      </c>
      <c r="BJ217" s="14" t="s">
        <v>126</v>
      </c>
      <c r="BK217" s="147">
        <f t="shared" si="44"/>
        <v>0</v>
      </c>
      <c r="BL217" s="14" t="s">
        <v>405</v>
      </c>
      <c r="BM217" s="145" t="s">
        <v>430</v>
      </c>
    </row>
    <row r="218" spans="1:65" s="2" customFormat="1" ht="24" customHeight="1">
      <c r="A218" s="26"/>
      <c r="B218" s="134"/>
      <c r="C218" s="135" t="s">
        <v>431</v>
      </c>
      <c r="D218" s="135" t="s">
        <v>121</v>
      </c>
      <c r="E218" s="136" t="s">
        <v>432</v>
      </c>
      <c r="F218" s="137" t="s">
        <v>433</v>
      </c>
      <c r="G218" s="138" t="s">
        <v>156</v>
      </c>
      <c r="H218" s="139">
        <v>240</v>
      </c>
      <c r="I218" s="139"/>
      <c r="J218" s="139"/>
      <c r="K218" s="140"/>
      <c r="L218" s="27"/>
      <c r="M218" s="141" t="s">
        <v>1</v>
      </c>
      <c r="N218" s="142" t="s">
        <v>38</v>
      </c>
      <c r="O218" s="143">
        <v>0.22116</v>
      </c>
      <c r="P218" s="143">
        <f t="shared" si="36"/>
        <v>53.078400000000002</v>
      </c>
      <c r="Q218" s="143">
        <v>0</v>
      </c>
      <c r="R218" s="143">
        <f t="shared" si="37"/>
        <v>0</v>
      </c>
      <c r="S218" s="143">
        <v>0</v>
      </c>
      <c r="T218" s="144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5" t="s">
        <v>188</v>
      </c>
      <c r="AT218" s="145" t="s">
        <v>121</v>
      </c>
      <c r="AU218" s="145" t="s">
        <v>126</v>
      </c>
      <c r="AY218" s="14" t="s">
        <v>118</v>
      </c>
      <c r="BE218" s="146">
        <f t="shared" si="39"/>
        <v>0</v>
      </c>
      <c r="BF218" s="146">
        <f t="shared" si="40"/>
        <v>0</v>
      </c>
      <c r="BG218" s="146">
        <f t="shared" si="41"/>
        <v>0</v>
      </c>
      <c r="BH218" s="146">
        <f t="shared" si="42"/>
        <v>0</v>
      </c>
      <c r="BI218" s="146">
        <f t="shared" si="43"/>
        <v>0</v>
      </c>
      <c r="BJ218" s="14" t="s">
        <v>126</v>
      </c>
      <c r="BK218" s="147">
        <f t="shared" si="44"/>
        <v>0</v>
      </c>
      <c r="BL218" s="14" t="s">
        <v>188</v>
      </c>
      <c r="BM218" s="145" t="s">
        <v>434</v>
      </c>
    </row>
    <row r="219" spans="1:65" s="2" customFormat="1" ht="24" customHeight="1">
      <c r="A219" s="26"/>
      <c r="B219" s="134"/>
      <c r="C219" s="148" t="s">
        <v>435</v>
      </c>
      <c r="D219" s="148" t="s">
        <v>163</v>
      </c>
      <c r="E219" s="149" t="s">
        <v>436</v>
      </c>
      <c r="F219" s="150" t="s">
        <v>437</v>
      </c>
      <c r="G219" s="151" t="s">
        <v>131</v>
      </c>
      <c r="H219" s="152">
        <v>200</v>
      </c>
      <c r="I219" s="152"/>
      <c r="J219" s="152"/>
      <c r="K219" s="153"/>
      <c r="L219" s="154"/>
      <c r="M219" s="155" t="s">
        <v>1</v>
      </c>
      <c r="N219" s="156" t="s">
        <v>38</v>
      </c>
      <c r="O219" s="143">
        <v>0</v>
      </c>
      <c r="P219" s="143">
        <f t="shared" si="36"/>
        <v>0</v>
      </c>
      <c r="Q219" s="143">
        <v>1.2999999999999999E-4</v>
      </c>
      <c r="R219" s="143">
        <f t="shared" si="37"/>
        <v>2.5999999999999999E-2</v>
      </c>
      <c r="S219" s="143">
        <v>0</v>
      </c>
      <c r="T219" s="144">
        <f t="shared" si="38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5" t="s">
        <v>405</v>
      </c>
      <c r="AT219" s="145" t="s">
        <v>163</v>
      </c>
      <c r="AU219" s="145" t="s">
        <v>126</v>
      </c>
      <c r="AY219" s="14" t="s">
        <v>118</v>
      </c>
      <c r="BE219" s="146">
        <f t="shared" si="39"/>
        <v>0</v>
      </c>
      <c r="BF219" s="146">
        <f t="shared" si="40"/>
        <v>0</v>
      </c>
      <c r="BG219" s="146">
        <f t="shared" si="41"/>
        <v>0</v>
      </c>
      <c r="BH219" s="146">
        <f t="shared" si="42"/>
        <v>0</v>
      </c>
      <c r="BI219" s="146">
        <f t="shared" si="43"/>
        <v>0</v>
      </c>
      <c r="BJ219" s="14" t="s">
        <v>126</v>
      </c>
      <c r="BK219" s="147">
        <f t="shared" si="44"/>
        <v>0</v>
      </c>
      <c r="BL219" s="14" t="s">
        <v>405</v>
      </c>
      <c r="BM219" s="145" t="s">
        <v>438</v>
      </c>
    </row>
    <row r="220" spans="1:65" s="2" customFormat="1" ht="24" customHeight="1">
      <c r="A220" s="26"/>
      <c r="B220" s="134"/>
      <c r="C220" s="148" t="s">
        <v>439</v>
      </c>
      <c r="D220" s="148" t="s">
        <v>163</v>
      </c>
      <c r="E220" s="149" t="s">
        <v>440</v>
      </c>
      <c r="F220" s="150" t="s">
        <v>441</v>
      </c>
      <c r="G220" s="151" t="s">
        <v>131</v>
      </c>
      <c r="H220" s="152">
        <v>40</v>
      </c>
      <c r="I220" s="152"/>
      <c r="J220" s="152"/>
      <c r="K220" s="153"/>
      <c r="L220" s="154"/>
      <c r="M220" s="155" t="s">
        <v>1</v>
      </c>
      <c r="N220" s="156" t="s">
        <v>38</v>
      </c>
      <c r="O220" s="143">
        <v>0</v>
      </c>
      <c r="P220" s="143">
        <f t="shared" si="36"/>
        <v>0</v>
      </c>
      <c r="Q220" s="143">
        <v>6.0000000000000002E-5</v>
      </c>
      <c r="R220" s="143">
        <f t="shared" si="37"/>
        <v>2.4000000000000002E-3</v>
      </c>
      <c r="S220" s="143">
        <v>0</v>
      </c>
      <c r="T220" s="144">
        <f t="shared" si="38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5" t="s">
        <v>405</v>
      </c>
      <c r="AT220" s="145" t="s">
        <v>163</v>
      </c>
      <c r="AU220" s="145" t="s">
        <v>126</v>
      </c>
      <c r="AY220" s="14" t="s">
        <v>118</v>
      </c>
      <c r="BE220" s="146">
        <f t="shared" si="39"/>
        <v>0</v>
      </c>
      <c r="BF220" s="146">
        <f t="shared" si="40"/>
        <v>0</v>
      </c>
      <c r="BG220" s="146">
        <f t="shared" si="41"/>
        <v>0</v>
      </c>
      <c r="BH220" s="146">
        <f t="shared" si="42"/>
        <v>0</v>
      </c>
      <c r="BI220" s="146">
        <f t="shared" si="43"/>
        <v>0</v>
      </c>
      <c r="BJ220" s="14" t="s">
        <v>126</v>
      </c>
      <c r="BK220" s="147">
        <f t="shared" si="44"/>
        <v>0</v>
      </c>
      <c r="BL220" s="14" t="s">
        <v>405</v>
      </c>
      <c r="BM220" s="145" t="s">
        <v>442</v>
      </c>
    </row>
    <row r="221" spans="1:65" s="2" customFormat="1" ht="16.5" customHeight="1">
      <c r="A221" s="26"/>
      <c r="B221" s="134"/>
      <c r="C221" s="135" t="s">
        <v>443</v>
      </c>
      <c r="D221" s="135" t="s">
        <v>121</v>
      </c>
      <c r="E221" s="136" t="s">
        <v>444</v>
      </c>
      <c r="F221" s="137" t="s">
        <v>445</v>
      </c>
      <c r="G221" s="138" t="s">
        <v>131</v>
      </c>
      <c r="H221" s="139">
        <v>40</v>
      </c>
      <c r="I221" s="139"/>
      <c r="J221" s="139"/>
      <c r="K221" s="140"/>
      <c r="L221" s="27"/>
      <c r="M221" s="141" t="s">
        <v>1</v>
      </c>
      <c r="N221" s="142" t="s">
        <v>38</v>
      </c>
      <c r="O221" s="143">
        <v>0</v>
      </c>
      <c r="P221" s="143">
        <f t="shared" si="36"/>
        <v>0</v>
      </c>
      <c r="Q221" s="143">
        <v>0</v>
      </c>
      <c r="R221" s="143">
        <f t="shared" si="37"/>
        <v>0</v>
      </c>
      <c r="S221" s="143">
        <v>0</v>
      </c>
      <c r="T221" s="144">
        <f t="shared" si="38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5" t="s">
        <v>188</v>
      </c>
      <c r="AT221" s="145" t="s">
        <v>121</v>
      </c>
      <c r="AU221" s="145" t="s">
        <v>126</v>
      </c>
      <c r="AY221" s="14" t="s">
        <v>118</v>
      </c>
      <c r="BE221" s="146">
        <f t="shared" si="39"/>
        <v>0</v>
      </c>
      <c r="BF221" s="146">
        <f t="shared" si="40"/>
        <v>0</v>
      </c>
      <c r="BG221" s="146">
        <f t="shared" si="41"/>
        <v>0</v>
      </c>
      <c r="BH221" s="146">
        <f t="shared" si="42"/>
        <v>0</v>
      </c>
      <c r="BI221" s="146">
        <f t="shared" si="43"/>
        <v>0</v>
      </c>
      <c r="BJ221" s="14" t="s">
        <v>126</v>
      </c>
      <c r="BK221" s="147">
        <f t="shared" si="44"/>
        <v>0</v>
      </c>
      <c r="BL221" s="14" t="s">
        <v>188</v>
      </c>
      <c r="BM221" s="145" t="s">
        <v>446</v>
      </c>
    </row>
    <row r="222" spans="1:65" s="2" customFormat="1" ht="16.5" customHeight="1">
      <c r="A222" s="26"/>
      <c r="B222" s="134"/>
      <c r="C222" s="135" t="s">
        <v>447</v>
      </c>
      <c r="D222" s="135" t="s">
        <v>121</v>
      </c>
      <c r="E222" s="136" t="s">
        <v>448</v>
      </c>
      <c r="F222" s="137" t="s">
        <v>449</v>
      </c>
      <c r="G222" s="138" t="s">
        <v>131</v>
      </c>
      <c r="H222" s="139">
        <v>240</v>
      </c>
      <c r="I222" s="139"/>
      <c r="J222" s="139"/>
      <c r="K222" s="140"/>
      <c r="L222" s="27"/>
      <c r="M222" s="141" t="s">
        <v>1</v>
      </c>
      <c r="N222" s="142" t="s">
        <v>38</v>
      </c>
      <c r="O222" s="143">
        <v>0</v>
      </c>
      <c r="P222" s="143">
        <f t="shared" si="36"/>
        <v>0</v>
      </c>
      <c r="Q222" s="143">
        <v>0</v>
      </c>
      <c r="R222" s="143">
        <f t="shared" si="37"/>
        <v>0</v>
      </c>
      <c r="S222" s="143">
        <v>0</v>
      </c>
      <c r="T222" s="144">
        <f t="shared" si="38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5" t="s">
        <v>188</v>
      </c>
      <c r="AT222" s="145" t="s">
        <v>121</v>
      </c>
      <c r="AU222" s="145" t="s">
        <v>126</v>
      </c>
      <c r="AY222" s="14" t="s">
        <v>118</v>
      </c>
      <c r="BE222" s="146">
        <f t="shared" si="39"/>
        <v>0</v>
      </c>
      <c r="BF222" s="146">
        <f t="shared" si="40"/>
        <v>0</v>
      </c>
      <c r="BG222" s="146">
        <f t="shared" si="41"/>
        <v>0</v>
      </c>
      <c r="BH222" s="146">
        <f t="shared" si="42"/>
        <v>0</v>
      </c>
      <c r="BI222" s="146">
        <f t="shared" si="43"/>
        <v>0</v>
      </c>
      <c r="BJ222" s="14" t="s">
        <v>126</v>
      </c>
      <c r="BK222" s="147">
        <f t="shared" si="44"/>
        <v>0</v>
      </c>
      <c r="BL222" s="14" t="s">
        <v>188</v>
      </c>
      <c r="BM222" s="145" t="s">
        <v>450</v>
      </c>
    </row>
    <row r="223" spans="1:65" s="2" customFormat="1" ht="24" customHeight="1">
      <c r="A223" s="26"/>
      <c r="B223" s="134"/>
      <c r="C223" s="135" t="s">
        <v>446</v>
      </c>
      <c r="D223" s="135" t="s">
        <v>121</v>
      </c>
      <c r="E223" s="136" t="s">
        <v>451</v>
      </c>
      <c r="F223" s="137" t="s">
        <v>452</v>
      </c>
      <c r="G223" s="138" t="s">
        <v>131</v>
      </c>
      <c r="H223" s="139">
        <v>255</v>
      </c>
      <c r="I223" s="139"/>
      <c r="J223" s="139"/>
      <c r="K223" s="140"/>
      <c r="L223" s="27"/>
      <c r="M223" s="141" t="s">
        <v>1</v>
      </c>
      <c r="N223" s="142" t="s">
        <v>38</v>
      </c>
      <c r="O223" s="143">
        <v>0</v>
      </c>
      <c r="P223" s="143">
        <f t="shared" si="36"/>
        <v>0</v>
      </c>
      <c r="Q223" s="143">
        <v>0</v>
      </c>
      <c r="R223" s="143">
        <f t="shared" si="37"/>
        <v>0</v>
      </c>
      <c r="S223" s="143">
        <v>0</v>
      </c>
      <c r="T223" s="144">
        <f t="shared" si="38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5" t="s">
        <v>188</v>
      </c>
      <c r="AT223" s="145" t="s">
        <v>121</v>
      </c>
      <c r="AU223" s="145" t="s">
        <v>126</v>
      </c>
      <c r="AY223" s="14" t="s">
        <v>118</v>
      </c>
      <c r="BE223" s="146">
        <f t="shared" si="39"/>
        <v>0</v>
      </c>
      <c r="BF223" s="146">
        <f t="shared" si="40"/>
        <v>0</v>
      </c>
      <c r="BG223" s="146">
        <f t="shared" si="41"/>
        <v>0</v>
      </c>
      <c r="BH223" s="146">
        <f t="shared" si="42"/>
        <v>0</v>
      </c>
      <c r="BI223" s="146">
        <f t="shared" si="43"/>
        <v>0</v>
      </c>
      <c r="BJ223" s="14" t="s">
        <v>126</v>
      </c>
      <c r="BK223" s="147">
        <f t="shared" si="44"/>
        <v>0</v>
      </c>
      <c r="BL223" s="14" t="s">
        <v>188</v>
      </c>
      <c r="BM223" s="145" t="s">
        <v>453</v>
      </c>
    </row>
    <row r="224" spans="1:65" s="2" customFormat="1" ht="24" customHeight="1">
      <c r="A224" s="26"/>
      <c r="B224" s="134"/>
      <c r="C224" s="148" t="s">
        <v>454</v>
      </c>
      <c r="D224" s="148" t="s">
        <v>163</v>
      </c>
      <c r="E224" s="149" t="s">
        <v>455</v>
      </c>
      <c r="F224" s="150" t="s">
        <v>456</v>
      </c>
      <c r="G224" s="151" t="s">
        <v>131</v>
      </c>
      <c r="H224" s="152">
        <v>255</v>
      </c>
      <c r="I224" s="152"/>
      <c r="J224" s="152"/>
      <c r="K224" s="153"/>
      <c r="L224" s="154"/>
      <c r="M224" s="155" t="s">
        <v>1</v>
      </c>
      <c r="N224" s="156" t="s">
        <v>38</v>
      </c>
      <c r="O224" s="143">
        <v>0</v>
      </c>
      <c r="P224" s="143">
        <f t="shared" si="36"/>
        <v>0</v>
      </c>
      <c r="Q224" s="143">
        <v>3.1999999999999999E-5</v>
      </c>
      <c r="R224" s="143">
        <f t="shared" si="37"/>
        <v>8.1599999999999989E-3</v>
      </c>
      <c r="S224" s="143">
        <v>0</v>
      </c>
      <c r="T224" s="144">
        <f t="shared" si="38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5" t="s">
        <v>242</v>
      </c>
      <c r="AT224" s="145" t="s">
        <v>163</v>
      </c>
      <c r="AU224" s="145" t="s">
        <v>126</v>
      </c>
      <c r="AY224" s="14" t="s">
        <v>118</v>
      </c>
      <c r="BE224" s="146">
        <f t="shared" si="39"/>
        <v>0</v>
      </c>
      <c r="BF224" s="146">
        <f t="shared" si="40"/>
        <v>0</v>
      </c>
      <c r="BG224" s="146">
        <f t="shared" si="41"/>
        <v>0</v>
      </c>
      <c r="BH224" s="146">
        <f t="shared" si="42"/>
        <v>0</v>
      </c>
      <c r="BI224" s="146">
        <f t="shared" si="43"/>
        <v>0</v>
      </c>
      <c r="BJ224" s="14" t="s">
        <v>126</v>
      </c>
      <c r="BK224" s="147">
        <f t="shared" si="44"/>
        <v>0</v>
      </c>
      <c r="BL224" s="14" t="s">
        <v>188</v>
      </c>
      <c r="BM224" s="145" t="s">
        <v>457</v>
      </c>
    </row>
    <row r="225" spans="1:65" s="2" customFormat="1" ht="24" customHeight="1">
      <c r="A225" s="26"/>
      <c r="B225" s="134"/>
      <c r="C225" s="135" t="s">
        <v>458</v>
      </c>
      <c r="D225" s="135" t="s">
        <v>121</v>
      </c>
      <c r="E225" s="136" t="s">
        <v>459</v>
      </c>
      <c r="F225" s="137" t="s">
        <v>460</v>
      </c>
      <c r="G225" s="138" t="s">
        <v>131</v>
      </c>
      <c r="H225" s="139">
        <v>20</v>
      </c>
      <c r="I225" s="139"/>
      <c r="J225" s="139"/>
      <c r="K225" s="140"/>
      <c r="L225" s="27"/>
      <c r="M225" s="141" t="s">
        <v>1</v>
      </c>
      <c r="N225" s="142" t="s">
        <v>38</v>
      </c>
      <c r="O225" s="143">
        <v>0.22731999999999999</v>
      </c>
      <c r="P225" s="143">
        <f t="shared" si="36"/>
        <v>4.5464000000000002</v>
      </c>
      <c r="Q225" s="143">
        <v>5.0000000000000002E-5</v>
      </c>
      <c r="R225" s="143">
        <f t="shared" si="37"/>
        <v>1E-3</v>
      </c>
      <c r="S225" s="143">
        <v>0</v>
      </c>
      <c r="T225" s="144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5" t="s">
        <v>188</v>
      </c>
      <c r="AT225" s="145" t="s">
        <v>121</v>
      </c>
      <c r="AU225" s="145" t="s">
        <v>126</v>
      </c>
      <c r="AY225" s="14" t="s">
        <v>118</v>
      </c>
      <c r="BE225" s="146">
        <f t="shared" si="39"/>
        <v>0</v>
      </c>
      <c r="BF225" s="146">
        <f t="shared" si="40"/>
        <v>0</v>
      </c>
      <c r="BG225" s="146">
        <f t="shared" si="41"/>
        <v>0</v>
      </c>
      <c r="BH225" s="146">
        <f t="shared" si="42"/>
        <v>0</v>
      </c>
      <c r="BI225" s="146">
        <f t="shared" si="43"/>
        <v>0</v>
      </c>
      <c r="BJ225" s="14" t="s">
        <v>126</v>
      </c>
      <c r="BK225" s="147">
        <f t="shared" si="44"/>
        <v>0</v>
      </c>
      <c r="BL225" s="14" t="s">
        <v>188</v>
      </c>
      <c r="BM225" s="145" t="s">
        <v>461</v>
      </c>
    </row>
    <row r="226" spans="1:65" s="2" customFormat="1" ht="24" customHeight="1">
      <c r="A226" s="26"/>
      <c r="B226" s="134"/>
      <c r="C226" s="148" t="s">
        <v>462</v>
      </c>
      <c r="D226" s="148" t="s">
        <v>163</v>
      </c>
      <c r="E226" s="149" t="s">
        <v>463</v>
      </c>
      <c r="F226" s="150" t="s">
        <v>464</v>
      </c>
      <c r="G226" s="151" t="s">
        <v>131</v>
      </c>
      <c r="H226" s="152">
        <v>20</v>
      </c>
      <c r="I226" s="152"/>
      <c r="J226" s="152"/>
      <c r="K226" s="153"/>
      <c r="L226" s="154"/>
      <c r="M226" s="155" t="s">
        <v>1</v>
      </c>
      <c r="N226" s="156" t="s">
        <v>38</v>
      </c>
      <c r="O226" s="143">
        <v>0</v>
      </c>
      <c r="P226" s="143">
        <f t="shared" si="36"/>
        <v>0</v>
      </c>
      <c r="Q226" s="143">
        <v>8.0000000000000007E-5</v>
      </c>
      <c r="R226" s="143">
        <f t="shared" si="37"/>
        <v>1.6000000000000001E-3</v>
      </c>
      <c r="S226" s="143">
        <v>0</v>
      </c>
      <c r="T226" s="144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5" t="s">
        <v>242</v>
      </c>
      <c r="AT226" s="145" t="s">
        <v>163</v>
      </c>
      <c r="AU226" s="145" t="s">
        <v>126</v>
      </c>
      <c r="AY226" s="14" t="s">
        <v>118</v>
      </c>
      <c r="BE226" s="146">
        <f t="shared" si="39"/>
        <v>0</v>
      </c>
      <c r="BF226" s="146">
        <f t="shared" si="40"/>
        <v>0</v>
      </c>
      <c r="BG226" s="146">
        <f t="shared" si="41"/>
        <v>0</v>
      </c>
      <c r="BH226" s="146">
        <f t="shared" si="42"/>
        <v>0</v>
      </c>
      <c r="BI226" s="146">
        <f t="shared" si="43"/>
        <v>0</v>
      </c>
      <c r="BJ226" s="14" t="s">
        <v>126</v>
      </c>
      <c r="BK226" s="147">
        <f t="shared" si="44"/>
        <v>0</v>
      </c>
      <c r="BL226" s="14" t="s">
        <v>188</v>
      </c>
      <c r="BM226" s="145" t="s">
        <v>465</v>
      </c>
    </row>
    <row r="227" spans="1:65" s="2" customFormat="1" ht="24" customHeight="1">
      <c r="A227" s="26"/>
      <c r="B227" s="134"/>
      <c r="C227" s="148" t="s">
        <v>466</v>
      </c>
      <c r="D227" s="148" t="s">
        <v>163</v>
      </c>
      <c r="E227" s="149" t="s">
        <v>467</v>
      </c>
      <c r="F227" s="150" t="s">
        <v>468</v>
      </c>
      <c r="G227" s="151" t="s">
        <v>131</v>
      </c>
      <c r="H227" s="152">
        <v>20</v>
      </c>
      <c r="I227" s="152"/>
      <c r="J227" s="152"/>
      <c r="K227" s="153"/>
      <c r="L227" s="154"/>
      <c r="M227" s="155" t="s">
        <v>1</v>
      </c>
      <c r="N227" s="156" t="s">
        <v>38</v>
      </c>
      <c r="O227" s="143">
        <v>0</v>
      </c>
      <c r="P227" s="143">
        <f t="shared" si="36"/>
        <v>0</v>
      </c>
      <c r="Q227" s="143">
        <v>9.0000000000000006E-5</v>
      </c>
      <c r="R227" s="143">
        <f t="shared" si="37"/>
        <v>1.8000000000000002E-3</v>
      </c>
      <c r="S227" s="143">
        <v>0</v>
      </c>
      <c r="T227" s="144">
        <f t="shared" si="38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5" t="s">
        <v>242</v>
      </c>
      <c r="AT227" s="145" t="s">
        <v>163</v>
      </c>
      <c r="AU227" s="145" t="s">
        <v>126</v>
      </c>
      <c r="AY227" s="14" t="s">
        <v>118</v>
      </c>
      <c r="BE227" s="146">
        <f t="shared" si="39"/>
        <v>0</v>
      </c>
      <c r="BF227" s="146">
        <f t="shared" si="40"/>
        <v>0</v>
      </c>
      <c r="BG227" s="146">
        <f t="shared" si="41"/>
        <v>0</v>
      </c>
      <c r="BH227" s="146">
        <f t="shared" si="42"/>
        <v>0</v>
      </c>
      <c r="BI227" s="146">
        <f t="shared" si="43"/>
        <v>0</v>
      </c>
      <c r="BJ227" s="14" t="s">
        <v>126</v>
      </c>
      <c r="BK227" s="147">
        <f t="shared" si="44"/>
        <v>0</v>
      </c>
      <c r="BL227" s="14" t="s">
        <v>188</v>
      </c>
      <c r="BM227" s="145" t="s">
        <v>469</v>
      </c>
    </row>
    <row r="228" spans="1:65" s="2" customFormat="1" ht="16.5" customHeight="1">
      <c r="A228" s="26"/>
      <c r="B228" s="134"/>
      <c r="C228" s="135" t="s">
        <v>470</v>
      </c>
      <c r="D228" s="135" t="s">
        <v>121</v>
      </c>
      <c r="E228" s="136" t="s">
        <v>471</v>
      </c>
      <c r="F228" s="137" t="s">
        <v>472</v>
      </c>
      <c r="G228" s="138" t="s">
        <v>131</v>
      </c>
      <c r="H228" s="139">
        <v>60</v>
      </c>
      <c r="I228" s="139"/>
      <c r="J228" s="139"/>
      <c r="K228" s="140"/>
      <c r="L228" s="27"/>
      <c r="M228" s="141" t="s">
        <v>1</v>
      </c>
      <c r="N228" s="142" t="s">
        <v>38</v>
      </c>
      <c r="O228" s="143">
        <v>0.12515999999999999</v>
      </c>
      <c r="P228" s="143">
        <f t="shared" si="36"/>
        <v>7.5095999999999998</v>
      </c>
      <c r="Q228" s="143">
        <v>2.0000000000000002E-5</v>
      </c>
      <c r="R228" s="143">
        <f t="shared" si="37"/>
        <v>1.2000000000000001E-3</v>
      </c>
      <c r="S228" s="143">
        <v>0</v>
      </c>
      <c r="T228" s="144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5" t="s">
        <v>188</v>
      </c>
      <c r="AT228" s="145" t="s">
        <v>121</v>
      </c>
      <c r="AU228" s="145" t="s">
        <v>126</v>
      </c>
      <c r="AY228" s="14" t="s">
        <v>118</v>
      </c>
      <c r="BE228" s="146">
        <f t="shared" si="39"/>
        <v>0</v>
      </c>
      <c r="BF228" s="146">
        <f t="shared" si="40"/>
        <v>0</v>
      </c>
      <c r="BG228" s="146">
        <f t="shared" si="41"/>
        <v>0</v>
      </c>
      <c r="BH228" s="146">
        <f t="shared" si="42"/>
        <v>0</v>
      </c>
      <c r="BI228" s="146">
        <f t="shared" si="43"/>
        <v>0</v>
      </c>
      <c r="BJ228" s="14" t="s">
        <v>126</v>
      </c>
      <c r="BK228" s="147">
        <f t="shared" si="44"/>
        <v>0</v>
      </c>
      <c r="BL228" s="14" t="s">
        <v>188</v>
      </c>
      <c r="BM228" s="145" t="s">
        <v>473</v>
      </c>
    </row>
    <row r="229" spans="1:65" s="2" customFormat="1" ht="24" customHeight="1">
      <c r="A229" s="26"/>
      <c r="B229" s="134"/>
      <c r="C229" s="148" t="s">
        <v>474</v>
      </c>
      <c r="D229" s="148" t="s">
        <v>163</v>
      </c>
      <c r="E229" s="149" t="s">
        <v>475</v>
      </c>
      <c r="F229" s="150" t="s">
        <v>476</v>
      </c>
      <c r="G229" s="151" t="s">
        <v>131</v>
      </c>
      <c r="H229" s="152">
        <v>60</v>
      </c>
      <c r="I229" s="152"/>
      <c r="J229" s="152"/>
      <c r="K229" s="153"/>
      <c r="L229" s="154"/>
      <c r="M229" s="155" t="s">
        <v>1</v>
      </c>
      <c r="N229" s="156" t="s">
        <v>38</v>
      </c>
      <c r="O229" s="143">
        <v>0</v>
      </c>
      <c r="P229" s="143">
        <f t="shared" si="36"/>
        <v>0</v>
      </c>
      <c r="Q229" s="143">
        <v>7.4999999999999993E-5</v>
      </c>
      <c r="R229" s="143">
        <f t="shared" si="37"/>
        <v>4.4999999999999997E-3</v>
      </c>
      <c r="S229" s="143">
        <v>0</v>
      </c>
      <c r="T229" s="144">
        <f t="shared" si="38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5" t="s">
        <v>242</v>
      </c>
      <c r="AT229" s="145" t="s">
        <v>163</v>
      </c>
      <c r="AU229" s="145" t="s">
        <v>126</v>
      </c>
      <c r="AY229" s="14" t="s">
        <v>118</v>
      </c>
      <c r="BE229" s="146">
        <f t="shared" si="39"/>
        <v>0</v>
      </c>
      <c r="BF229" s="146">
        <f t="shared" si="40"/>
        <v>0</v>
      </c>
      <c r="BG229" s="146">
        <f t="shared" si="41"/>
        <v>0</v>
      </c>
      <c r="BH229" s="146">
        <f t="shared" si="42"/>
        <v>0</v>
      </c>
      <c r="BI229" s="146">
        <f t="shared" si="43"/>
        <v>0</v>
      </c>
      <c r="BJ229" s="14" t="s">
        <v>126</v>
      </c>
      <c r="BK229" s="147">
        <f t="shared" si="44"/>
        <v>0</v>
      </c>
      <c r="BL229" s="14" t="s">
        <v>188</v>
      </c>
      <c r="BM229" s="145" t="s">
        <v>477</v>
      </c>
    </row>
    <row r="230" spans="1:65" s="2" customFormat="1" ht="16.5" customHeight="1">
      <c r="A230" s="26"/>
      <c r="B230" s="134"/>
      <c r="C230" s="135" t="s">
        <v>478</v>
      </c>
      <c r="D230" s="135" t="s">
        <v>121</v>
      </c>
      <c r="E230" s="136" t="s">
        <v>479</v>
      </c>
      <c r="F230" s="137" t="s">
        <v>480</v>
      </c>
      <c r="G230" s="138" t="s">
        <v>131</v>
      </c>
      <c r="H230" s="139">
        <v>20</v>
      </c>
      <c r="I230" s="139"/>
      <c r="J230" s="139"/>
      <c r="K230" s="140"/>
      <c r="L230" s="27"/>
      <c r="M230" s="141" t="s">
        <v>1</v>
      </c>
      <c r="N230" s="142" t="s">
        <v>38</v>
      </c>
      <c r="O230" s="143">
        <v>0.12537999999999999</v>
      </c>
      <c r="P230" s="143">
        <f t="shared" si="36"/>
        <v>2.5076000000000001</v>
      </c>
      <c r="Q230" s="143">
        <v>2.0000000000000002E-5</v>
      </c>
      <c r="R230" s="143">
        <f t="shared" si="37"/>
        <v>4.0000000000000002E-4</v>
      </c>
      <c r="S230" s="143">
        <v>0</v>
      </c>
      <c r="T230" s="144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5" t="s">
        <v>188</v>
      </c>
      <c r="AT230" s="145" t="s">
        <v>121</v>
      </c>
      <c r="AU230" s="145" t="s">
        <v>126</v>
      </c>
      <c r="AY230" s="14" t="s">
        <v>118</v>
      </c>
      <c r="BE230" s="146">
        <f t="shared" si="39"/>
        <v>0</v>
      </c>
      <c r="BF230" s="146">
        <f t="shared" si="40"/>
        <v>0</v>
      </c>
      <c r="BG230" s="146">
        <f t="shared" si="41"/>
        <v>0</v>
      </c>
      <c r="BH230" s="146">
        <f t="shared" si="42"/>
        <v>0</v>
      </c>
      <c r="BI230" s="146">
        <f t="shared" si="43"/>
        <v>0</v>
      </c>
      <c r="BJ230" s="14" t="s">
        <v>126</v>
      </c>
      <c r="BK230" s="147">
        <f t="shared" si="44"/>
        <v>0</v>
      </c>
      <c r="BL230" s="14" t="s">
        <v>188</v>
      </c>
      <c r="BM230" s="145" t="s">
        <v>481</v>
      </c>
    </row>
    <row r="231" spans="1:65" s="2" customFormat="1" ht="24" customHeight="1">
      <c r="A231" s="26"/>
      <c r="B231" s="134"/>
      <c r="C231" s="148" t="s">
        <v>482</v>
      </c>
      <c r="D231" s="148" t="s">
        <v>163</v>
      </c>
      <c r="E231" s="149" t="s">
        <v>483</v>
      </c>
      <c r="F231" s="150" t="s">
        <v>484</v>
      </c>
      <c r="G231" s="151" t="s">
        <v>131</v>
      </c>
      <c r="H231" s="152">
        <v>20</v>
      </c>
      <c r="I231" s="152"/>
      <c r="J231" s="152"/>
      <c r="K231" s="153"/>
      <c r="L231" s="154"/>
      <c r="M231" s="155" t="s">
        <v>1</v>
      </c>
      <c r="N231" s="156" t="s">
        <v>38</v>
      </c>
      <c r="O231" s="143">
        <v>0</v>
      </c>
      <c r="P231" s="143">
        <f t="shared" si="36"/>
        <v>0</v>
      </c>
      <c r="Q231" s="143">
        <v>5.4000000000000001E-4</v>
      </c>
      <c r="R231" s="143">
        <f t="shared" si="37"/>
        <v>1.0800000000000001E-2</v>
      </c>
      <c r="S231" s="143">
        <v>0</v>
      </c>
      <c r="T231" s="144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5" t="s">
        <v>242</v>
      </c>
      <c r="AT231" s="145" t="s">
        <v>163</v>
      </c>
      <c r="AU231" s="145" t="s">
        <v>126</v>
      </c>
      <c r="AY231" s="14" t="s">
        <v>118</v>
      </c>
      <c r="BE231" s="146">
        <f t="shared" si="39"/>
        <v>0</v>
      </c>
      <c r="BF231" s="146">
        <f t="shared" si="40"/>
        <v>0</v>
      </c>
      <c r="BG231" s="146">
        <f t="shared" si="41"/>
        <v>0</v>
      </c>
      <c r="BH231" s="146">
        <f t="shared" si="42"/>
        <v>0</v>
      </c>
      <c r="BI231" s="146">
        <f t="shared" si="43"/>
        <v>0</v>
      </c>
      <c r="BJ231" s="14" t="s">
        <v>126</v>
      </c>
      <c r="BK231" s="147">
        <f t="shared" si="44"/>
        <v>0</v>
      </c>
      <c r="BL231" s="14" t="s">
        <v>188</v>
      </c>
      <c r="BM231" s="145" t="s">
        <v>485</v>
      </c>
    </row>
    <row r="232" spans="1:65" s="2" customFormat="1" ht="36" customHeight="1">
      <c r="A232" s="26"/>
      <c r="B232" s="134"/>
      <c r="C232" s="135" t="s">
        <v>486</v>
      </c>
      <c r="D232" s="135" t="s">
        <v>121</v>
      </c>
      <c r="E232" s="136" t="s">
        <v>487</v>
      </c>
      <c r="F232" s="137" t="s">
        <v>488</v>
      </c>
      <c r="G232" s="138" t="s">
        <v>131</v>
      </c>
      <c r="H232" s="139">
        <v>20</v>
      </c>
      <c r="I232" s="139"/>
      <c r="J232" s="139"/>
      <c r="K232" s="140"/>
      <c r="L232" s="27"/>
      <c r="M232" s="141" t="s">
        <v>1</v>
      </c>
      <c r="N232" s="142" t="s">
        <v>38</v>
      </c>
      <c r="O232" s="143">
        <v>0.19788</v>
      </c>
      <c r="P232" s="143">
        <f t="shared" si="36"/>
        <v>3.9576000000000002</v>
      </c>
      <c r="Q232" s="143">
        <v>2.9E-4</v>
      </c>
      <c r="R232" s="143">
        <f t="shared" si="37"/>
        <v>5.7999999999999996E-3</v>
      </c>
      <c r="S232" s="143">
        <v>0</v>
      </c>
      <c r="T232" s="144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5" t="s">
        <v>188</v>
      </c>
      <c r="AT232" s="145" t="s">
        <v>121</v>
      </c>
      <c r="AU232" s="145" t="s">
        <v>126</v>
      </c>
      <c r="AY232" s="14" t="s">
        <v>118</v>
      </c>
      <c r="BE232" s="146">
        <f t="shared" si="39"/>
        <v>0</v>
      </c>
      <c r="BF232" s="146">
        <f t="shared" si="40"/>
        <v>0</v>
      </c>
      <c r="BG232" s="146">
        <f t="shared" si="41"/>
        <v>0</v>
      </c>
      <c r="BH232" s="146">
        <f t="shared" si="42"/>
        <v>0</v>
      </c>
      <c r="BI232" s="146">
        <f t="shared" si="43"/>
        <v>0</v>
      </c>
      <c r="BJ232" s="14" t="s">
        <v>126</v>
      </c>
      <c r="BK232" s="147">
        <f t="shared" si="44"/>
        <v>0</v>
      </c>
      <c r="BL232" s="14" t="s">
        <v>188</v>
      </c>
      <c r="BM232" s="145" t="s">
        <v>489</v>
      </c>
    </row>
    <row r="233" spans="1:65" s="2" customFormat="1" ht="24" customHeight="1">
      <c r="A233" s="26"/>
      <c r="B233" s="134"/>
      <c r="C233" s="148" t="s">
        <v>490</v>
      </c>
      <c r="D233" s="148" t="s">
        <v>163</v>
      </c>
      <c r="E233" s="149" t="s">
        <v>491</v>
      </c>
      <c r="F233" s="150" t="s">
        <v>492</v>
      </c>
      <c r="G233" s="151" t="s">
        <v>131</v>
      </c>
      <c r="H233" s="152">
        <v>20</v>
      </c>
      <c r="I233" s="152"/>
      <c r="J233" s="152"/>
      <c r="K233" s="153"/>
      <c r="L233" s="154"/>
      <c r="M233" s="155" t="s">
        <v>1</v>
      </c>
      <c r="N233" s="156" t="s">
        <v>38</v>
      </c>
      <c r="O233" s="143">
        <v>0</v>
      </c>
      <c r="P233" s="143">
        <f t="shared" si="36"/>
        <v>0</v>
      </c>
      <c r="Q233" s="143">
        <v>6.9999999999999994E-5</v>
      </c>
      <c r="R233" s="143">
        <f t="shared" si="37"/>
        <v>1.3999999999999998E-3</v>
      </c>
      <c r="S233" s="143">
        <v>0</v>
      </c>
      <c r="T233" s="144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5" t="s">
        <v>242</v>
      </c>
      <c r="AT233" s="145" t="s">
        <v>163</v>
      </c>
      <c r="AU233" s="145" t="s">
        <v>126</v>
      </c>
      <c r="AY233" s="14" t="s">
        <v>118</v>
      </c>
      <c r="BE233" s="146">
        <f t="shared" si="39"/>
        <v>0</v>
      </c>
      <c r="BF233" s="146">
        <f t="shared" si="40"/>
        <v>0</v>
      </c>
      <c r="BG233" s="146">
        <f t="shared" si="41"/>
        <v>0</v>
      </c>
      <c r="BH233" s="146">
        <f t="shared" si="42"/>
        <v>0</v>
      </c>
      <c r="BI233" s="146">
        <f t="shared" si="43"/>
        <v>0</v>
      </c>
      <c r="BJ233" s="14" t="s">
        <v>126</v>
      </c>
      <c r="BK233" s="147">
        <f t="shared" si="44"/>
        <v>0</v>
      </c>
      <c r="BL233" s="14" t="s">
        <v>188</v>
      </c>
      <c r="BM233" s="145" t="s">
        <v>493</v>
      </c>
    </row>
    <row r="234" spans="1:65" s="2" customFormat="1" ht="24" customHeight="1">
      <c r="A234" s="26"/>
      <c r="B234" s="134"/>
      <c r="C234" s="135" t="s">
        <v>494</v>
      </c>
      <c r="D234" s="135" t="s">
        <v>121</v>
      </c>
      <c r="E234" s="136" t="s">
        <v>495</v>
      </c>
      <c r="F234" s="137" t="s">
        <v>496</v>
      </c>
      <c r="G234" s="138" t="s">
        <v>131</v>
      </c>
      <c r="H234" s="139">
        <v>260</v>
      </c>
      <c r="I234" s="139"/>
      <c r="J234" s="139"/>
      <c r="K234" s="140"/>
      <c r="L234" s="27"/>
      <c r="M234" s="141" t="s">
        <v>1</v>
      </c>
      <c r="N234" s="142" t="s">
        <v>38</v>
      </c>
      <c r="O234" s="143">
        <v>0.108</v>
      </c>
      <c r="P234" s="143">
        <f t="shared" si="36"/>
        <v>28.08</v>
      </c>
      <c r="Q234" s="143">
        <v>0</v>
      </c>
      <c r="R234" s="143">
        <f t="shared" si="37"/>
        <v>0</v>
      </c>
      <c r="S234" s="143">
        <v>2.4399999999999999E-3</v>
      </c>
      <c r="T234" s="144">
        <f t="shared" si="38"/>
        <v>0.63439999999999996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5" t="s">
        <v>188</v>
      </c>
      <c r="AT234" s="145" t="s">
        <v>121</v>
      </c>
      <c r="AU234" s="145" t="s">
        <v>126</v>
      </c>
      <c r="AY234" s="14" t="s">
        <v>118</v>
      </c>
      <c r="BE234" s="146">
        <f t="shared" si="39"/>
        <v>0</v>
      </c>
      <c r="BF234" s="146">
        <f t="shared" si="40"/>
        <v>0</v>
      </c>
      <c r="BG234" s="146">
        <f t="shared" si="41"/>
        <v>0</v>
      </c>
      <c r="BH234" s="146">
        <f t="shared" si="42"/>
        <v>0</v>
      </c>
      <c r="BI234" s="146">
        <f t="shared" si="43"/>
        <v>0</v>
      </c>
      <c r="BJ234" s="14" t="s">
        <v>126</v>
      </c>
      <c r="BK234" s="147">
        <f t="shared" si="44"/>
        <v>0</v>
      </c>
      <c r="BL234" s="14" t="s">
        <v>188</v>
      </c>
      <c r="BM234" s="145" t="s">
        <v>497</v>
      </c>
    </row>
    <row r="235" spans="1:65" s="2" customFormat="1" ht="24" customHeight="1">
      <c r="A235" s="26"/>
      <c r="B235" s="134"/>
      <c r="C235" s="135" t="s">
        <v>498</v>
      </c>
      <c r="D235" s="135" t="s">
        <v>121</v>
      </c>
      <c r="E235" s="136" t="s">
        <v>499</v>
      </c>
      <c r="F235" s="137" t="s">
        <v>500</v>
      </c>
      <c r="G235" s="138" t="s">
        <v>156</v>
      </c>
      <c r="H235" s="139">
        <v>1364</v>
      </c>
      <c r="I235" s="139"/>
      <c r="J235" s="139"/>
      <c r="K235" s="140"/>
      <c r="L235" s="27"/>
      <c r="M235" s="141" t="s">
        <v>1</v>
      </c>
      <c r="N235" s="142" t="s">
        <v>38</v>
      </c>
      <c r="O235" s="143">
        <v>0</v>
      </c>
      <c r="P235" s="143">
        <f t="shared" si="36"/>
        <v>0</v>
      </c>
      <c r="Q235" s="143">
        <v>0</v>
      </c>
      <c r="R235" s="143">
        <f t="shared" si="37"/>
        <v>0</v>
      </c>
      <c r="S235" s="143">
        <v>0</v>
      </c>
      <c r="T235" s="144">
        <f t="shared" si="38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5" t="s">
        <v>188</v>
      </c>
      <c r="AT235" s="145" t="s">
        <v>121</v>
      </c>
      <c r="AU235" s="145" t="s">
        <v>126</v>
      </c>
      <c r="AY235" s="14" t="s">
        <v>118</v>
      </c>
      <c r="BE235" s="146">
        <f t="shared" si="39"/>
        <v>0</v>
      </c>
      <c r="BF235" s="146">
        <f t="shared" si="40"/>
        <v>0</v>
      </c>
      <c r="BG235" s="146">
        <f t="shared" si="41"/>
        <v>0</v>
      </c>
      <c r="BH235" s="146">
        <f t="shared" si="42"/>
        <v>0</v>
      </c>
      <c r="BI235" s="146">
        <f t="shared" si="43"/>
        <v>0</v>
      </c>
      <c r="BJ235" s="14" t="s">
        <v>126</v>
      </c>
      <c r="BK235" s="147">
        <f t="shared" si="44"/>
        <v>0</v>
      </c>
      <c r="BL235" s="14" t="s">
        <v>188</v>
      </c>
      <c r="BM235" s="145" t="s">
        <v>501</v>
      </c>
    </row>
    <row r="236" spans="1:65" s="2" customFormat="1" ht="24" customHeight="1">
      <c r="A236" s="26"/>
      <c r="B236" s="134"/>
      <c r="C236" s="135" t="s">
        <v>502</v>
      </c>
      <c r="D236" s="135" t="s">
        <v>121</v>
      </c>
      <c r="E236" s="136" t="s">
        <v>503</v>
      </c>
      <c r="F236" s="137" t="s">
        <v>504</v>
      </c>
      <c r="G236" s="138" t="s">
        <v>156</v>
      </c>
      <c r="H236" s="139">
        <v>1364</v>
      </c>
      <c r="I236" s="139"/>
      <c r="J236" s="139"/>
      <c r="K236" s="140"/>
      <c r="L236" s="27"/>
      <c r="M236" s="141" t="s">
        <v>1</v>
      </c>
      <c r="N236" s="142" t="s">
        <v>38</v>
      </c>
      <c r="O236" s="143">
        <v>0</v>
      </c>
      <c r="P236" s="143">
        <f t="shared" si="36"/>
        <v>0</v>
      </c>
      <c r="Q236" s="143">
        <v>0</v>
      </c>
      <c r="R236" s="143">
        <f t="shared" si="37"/>
        <v>0</v>
      </c>
      <c r="S236" s="143">
        <v>0</v>
      </c>
      <c r="T236" s="144">
        <f t="shared" si="38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5" t="s">
        <v>188</v>
      </c>
      <c r="AT236" s="145" t="s">
        <v>121</v>
      </c>
      <c r="AU236" s="145" t="s">
        <v>126</v>
      </c>
      <c r="AY236" s="14" t="s">
        <v>118</v>
      </c>
      <c r="BE236" s="146">
        <f t="shared" si="39"/>
        <v>0</v>
      </c>
      <c r="BF236" s="146">
        <f t="shared" si="40"/>
        <v>0</v>
      </c>
      <c r="BG236" s="146">
        <f t="shared" si="41"/>
        <v>0</v>
      </c>
      <c r="BH236" s="146">
        <f t="shared" si="42"/>
        <v>0</v>
      </c>
      <c r="BI236" s="146">
        <f t="shared" si="43"/>
        <v>0</v>
      </c>
      <c r="BJ236" s="14" t="s">
        <v>126</v>
      </c>
      <c r="BK236" s="147">
        <f t="shared" si="44"/>
        <v>0</v>
      </c>
      <c r="BL236" s="14" t="s">
        <v>188</v>
      </c>
      <c r="BM236" s="145" t="s">
        <v>505</v>
      </c>
    </row>
    <row r="237" spans="1:65" s="2" customFormat="1" ht="24" customHeight="1">
      <c r="A237" s="26"/>
      <c r="B237" s="134"/>
      <c r="C237" s="135" t="s">
        <v>506</v>
      </c>
      <c r="D237" s="135" t="s">
        <v>121</v>
      </c>
      <c r="E237" s="136" t="s">
        <v>507</v>
      </c>
      <c r="F237" s="137" t="s">
        <v>508</v>
      </c>
      <c r="G237" s="138" t="s">
        <v>199</v>
      </c>
      <c r="H237" s="139">
        <v>11.775</v>
      </c>
      <c r="I237" s="139"/>
      <c r="J237" s="139"/>
      <c r="K237" s="140"/>
      <c r="L237" s="27"/>
      <c r="M237" s="141" t="s">
        <v>1</v>
      </c>
      <c r="N237" s="142" t="s">
        <v>38</v>
      </c>
      <c r="O237" s="143">
        <v>0</v>
      </c>
      <c r="P237" s="143">
        <f t="shared" si="36"/>
        <v>0</v>
      </c>
      <c r="Q237" s="143">
        <v>0</v>
      </c>
      <c r="R237" s="143">
        <f t="shared" si="37"/>
        <v>0</v>
      </c>
      <c r="S237" s="143">
        <v>0</v>
      </c>
      <c r="T237" s="144">
        <f t="shared" si="38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5" t="s">
        <v>188</v>
      </c>
      <c r="AT237" s="145" t="s">
        <v>121</v>
      </c>
      <c r="AU237" s="145" t="s">
        <v>126</v>
      </c>
      <c r="AY237" s="14" t="s">
        <v>118</v>
      </c>
      <c r="BE237" s="146">
        <f t="shared" si="39"/>
        <v>0</v>
      </c>
      <c r="BF237" s="146">
        <f t="shared" si="40"/>
        <v>0</v>
      </c>
      <c r="BG237" s="146">
        <f t="shared" si="41"/>
        <v>0</v>
      </c>
      <c r="BH237" s="146">
        <f t="shared" si="42"/>
        <v>0</v>
      </c>
      <c r="BI237" s="146">
        <f t="shared" si="43"/>
        <v>0</v>
      </c>
      <c r="BJ237" s="14" t="s">
        <v>126</v>
      </c>
      <c r="BK237" s="147">
        <f t="shared" si="44"/>
        <v>0</v>
      </c>
      <c r="BL237" s="14" t="s">
        <v>188</v>
      </c>
      <c r="BM237" s="145" t="s">
        <v>509</v>
      </c>
    </row>
    <row r="238" spans="1:65" s="2" customFormat="1" ht="24" customHeight="1">
      <c r="A238" s="26"/>
      <c r="B238" s="134"/>
      <c r="C238" s="135" t="s">
        <v>510</v>
      </c>
      <c r="D238" s="135" t="s">
        <v>121</v>
      </c>
      <c r="E238" s="136" t="s">
        <v>511</v>
      </c>
      <c r="F238" s="137" t="s">
        <v>512</v>
      </c>
      <c r="G238" s="138" t="s">
        <v>290</v>
      </c>
      <c r="H238" s="139">
        <v>193.071</v>
      </c>
      <c r="I238" s="139"/>
      <c r="J238" s="139"/>
      <c r="K238" s="140"/>
      <c r="L238" s="27"/>
      <c r="M238" s="141" t="s">
        <v>1</v>
      </c>
      <c r="N238" s="142" t="s">
        <v>38</v>
      </c>
      <c r="O238" s="143">
        <v>0</v>
      </c>
      <c r="P238" s="143">
        <f t="shared" si="36"/>
        <v>0</v>
      </c>
      <c r="Q238" s="143">
        <v>0</v>
      </c>
      <c r="R238" s="143">
        <f t="shared" si="37"/>
        <v>0</v>
      </c>
      <c r="S238" s="143">
        <v>0</v>
      </c>
      <c r="T238" s="144">
        <f t="shared" si="38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5" t="s">
        <v>188</v>
      </c>
      <c r="AT238" s="145" t="s">
        <v>121</v>
      </c>
      <c r="AU238" s="145" t="s">
        <v>126</v>
      </c>
      <c r="AY238" s="14" t="s">
        <v>118</v>
      </c>
      <c r="BE238" s="146">
        <f t="shared" si="39"/>
        <v>0</v>
      </c>
      <c r="BF238" s="146">
        <f t="shared" si="40"/>
        <v>0</v>
      </c>
      <c r="BG238" s="146">
        <f t="shared" si="41"/>
        <v>0</v>
      </c>
      <c r="BH238" s="146">
        <f t="shared" si="42"/>
        <v>0</v>
      </c>
      <c r="BI238" s="146">
        <f t="shared" si="43"/>
        <v>0</v>
      </c>
      <c r="BJ238" s="14" t="s">
        <v>126</v>
      </c>
      <c r="BK238" s="147">
        <f t="shared" si="44"/>
        <v>0</v>
      </c>
      <c r="BL238" s="14" t="s">
        <v>188</v>
      </c>
      <c r="BM238" s="145" t="s">
        <v>513</v>
      </c>
    </row>
    <row r="239" spans="1:65" s="12" customFormat="1" ht="22.9" customHeight="1">
      <c r="B239" s="122"/>
      <c r="D239" s="123" t="s">
        <v>71</v>
      </c>
      <c r="E239" s="132" t="s">
        <v>514</v>
      </c>
      <c r="F239" s="132" t="s">
        <v>515</v>
      </c>
      <c r="J239" s="133"/>
      <c r="L239" s="122"/>
      <c r="M239" s="126"/>
      <c r="N239" s="127"/>
      <c r="O239" s="127"/>
      <c r="P239" s="128">
        <f>SUM(P240:P265)</f>
        <v>826.32959999999991</v>
      </c>
      <c r="Q239" s="127"/>
      <c r="R239" s="128">
        <f>SUM(R240:R265)</f>
        <v>6.6434400000000018</v>
      </c>
      <c r="S239" s="127"/>
      <c r="T239" s="129">
        <f>SUM(T240:T265)</f>
        <v>7.528319999999999</v>
      </c>
      <c r="AR239" s="123" t="s">
        <v>126</v>
      </c>
      <c r="AT239" s="130" t="s">
        <v>71</v>
      </c>
      <c r="AU239" s="130" t="s">
        <v>80</v>
      </c>
      <c r="AY239" s="123" t="s">
        <v>118</v>
      </c>
      <c r="BK239" s="131">
        <f>SUM(BK240:BK265)</f>
        <v>0</v>
      </c>
    </row>
    <row r="240" spans="1:65" s="2" customFormat="1" ht="24" customHeight="1">
      <c r="A240" s="26"/>
      <c r="B240" s="134"/>
      <c r="C240" s="135" t="s">
        <v>516</v>
      </c>
      <c r="D240" s="135" t="s">
        <v>121</v>
      </c>
      <c r="E240" s="136" t="s">
        <v>517</v>
      </c>
      <c r="F240" s="137" t="s">
        <v>518</v>
      </c>
      <c r="G240" s="138" t="s">
        <v>519</v>
      </c>
      <c r="H240" s="139">
        <v>216</v>
      </c>
      <c r="I240" s="139"/>
      <c r="J240" s="139"/>
      <c r="K240" s="140"/>
      <c r="L240" s="27"/>
      <c r="M240" s="141" t="s">
        <v>1</v>
      </c>
      <c r="N240" s="142" t="s">
        <v>38</v>
      </c>
      <c r="O240" s="143">
        <v>0.43547000000000002</v>
      </c>
      <c r="P240" s="143">
        <f t="shared" ref="P240:P265" si="45">O240*H240</f>
        <v>94.061520000000002</v>
      </c>
      <c r="Q240" s="143">
        <v>2.5999999999999998E-4</v>
      </c>
      <c r="R240" s="143">
        <f t="shared" ref="R240:R265" si="46">Q240*H240</f>
        <v>5.6159999999999995E-2</v>
      </c>
      <c r="S240" s="143">
        <v>0</v>
      </c>
      <c r="T240" s="144">
        <f t="shared" ref="T240:T265" si="47"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5" t="s">
        <v>188</v>
      </c>
      <c r="AT240" s="145" t="s">
        <v>121</v>
      </c>
      <c r="AU240" s="145" t="s">
        <v>126</v>
      </c>
      <c r="AY240" s="14" t="s">
        <v>118</v>
      </c>
      <c r="BE240" s="146">
        <f t="shared" ref="BE240:BE265" si="48">IF(N240="základná",J240,0)</f>
        <v>0</v>
      </c>
      <c r="BF240" s="146">
        <f t="shared" ref="BF240:BF265" si="49">IF(N240="znížená",J240,0)</f>
        <v>0</v>
      </c>
      <c r="BG240" s="146">
        <f t="shared" ref="BG240:BG265" si="50">IF(N240="zákl. prenesená",J240,0)</f>
        <v>0</v>
      </c>
      <c r="BH240" s="146">
        <f t="shared" ref="BH240:BH265" si="51">IF(N240="zníž. prenesená",J240,0)</f>
        <v>0</v>
      </c>
      <c r="BI240" s="146">
        <f t="shared" ref="BI240:BI265" si="52">IF(N240="nulová",J240,0)</f>
        <v>0</v>
      </c>
      <c r="BJ240" s="14" t="s">
        <v>126</v>
      </c>
      <c r="BK240" s="147">
        <f t="shared" ref="BK240:BK265" si="53">ROUND(I240*H240,3)</f>
        <v>0</v>
      </c>
      <c r="BL240" s="14" t="s">
        <v>188</v>
      </c>
      <c r="BM240" s="145" t="s">
        <v>520</v>
      </c>
    </row>
    <row r="241" spans="1:65" s="2" customFormat="1" ht="16.5" customHeight="1">
      <c r="A241" s="26"/>
      <c r="B241" s="134"/>
      <c r="C241" s="148" t="s">
        <v>223</v>
      </c>
      <c r="D241" s="148" t="s">
        <v>163</v>
      </c>
      <c r="E241" s="149" t="s">
        <v>521</v>
      </c>
      <c r="F241" s="150" t="s">
        <v>522</v>
      </c>
      <c r="G241" s="151" t="s">
        <v>131</v>
      </c>
      <c r="H241" s="152">
        <v>216</v>
      </c>
      <c r="I241" s="152"/>
      <c r="J241" s="152"/>
      <c r="K241" s="153"/>
      <c r="L241" s="154"/>
      <c r="M241" s="155" t="s">
        <v>1</v>
      </c>
      <c r="N241" s="156" t="s">
        <v>38</v>
      </c>
      <c r="O241" s="143">
        <v>0</v>
      </c>
      <c r="P241" s="143">
        <f t="shared" si="45"/>
        <v>0</v>
      </c>
      <c r="Q241" s="143">
        <v>2.7E-4</v>
      </c>
      <c r="R241" s="143">
        <f t="shared" si="46"/>
        <v>5.8320000000000004E-2</v>
      </c>
      <c r="S241" s="143">
        <v>0</v>
      </c>
      <c r="T241" s="144">
        <f t="shared" si="47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5" t="s">
        <v>242</v>
      </c>
      <c r="AT241" s="145" t="s">
        <v>163</v>
      </c>
      <c r="AU241" s="145" t="s">
        <v>126</v>
      </c>
      <c r="AY241" s="14" t="s">
        <v>118</v>
      </c>
      <c r="BE241" s="146">
        <f t="shared" si="48"/>
        <v>0</v>
      </c>
      <c r="BF241" s="146">
        <f t="shared" si="49"/>
        <v>0</v>
      </c>
      <c r="BG241" s="146">
        <f t="shared" si="50"/>
        <v>0</v>
      </c>
      <c r="BH241" s="146">
        <f t="shared" si="51"/>
        <v>0</v>
      </c>
      <c r="BI241" s="146">
        <f t="shared" si="52"/>
        <v>0</v>
      </c>
      <c r="BJ241" s="14" t="s">
        <v>126</v>
      </c>
      <c r="BK241" s="147">
        <f t="shared" si="53"/>
        <v>0</v>
      </c>
      <c r="BL241" s="14" t="s">
        <v>188</v>
      </c>
      <c r="BM241" s="145" t="s">
        <v>523</v>
      </c>
    </row>
    <row r="242" spans="1:65" s="2" customFormat="1" ht="24" customHeight="1">
      <c r="A242" s="26"/>
      <c r="B242" s="134"/>
      <c r="C242" s="135" t="s">
        <v>524</v>
      </c>
      <c r="D242" s="135" t="s">
        <v>121</v>
      </c>
      <c r="E242" s="136" t="s">
        <v>525</v>
      </c>
      <c r="F242" s="137" t="s">
        <v>526</v>
      </c>
      <c r="G242" s="138" t="s">
        <v>527</v>
      </c>
      <c r="H242" s="139">
        <v>72</v>
      </c>
      <c r="I242" s="139"/>
      <c r="J242" s="139"/>
      <c r="K242" s="140"/>
      <c r="L242" s="27"/>
      <c r="M242" s="141" t="s">
        <v>1</v>
      </c>
      <c r="N242" s="142" t="s">
        <v>38</v>
      </c>
      <c r="O242" s="143">
        <v>0</v>
      </c>
      <c r="P242" s="143">
        <f t="shared" si="45"/>
        <v>0</v>
      </c>
      <c r="Q242" s="143">
        <v>0</v>
      </c>
      <c r="R242" s="143">
        <f t="shared" si="46"/>
        <v>0</v>
      </c>
      <c r="S242" s="143">
        <v>0</v>
      </c>
      <c r="T242" s="144">
        <f t="shared" si="47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5" t="s">
        <v>188</v>
      </c>
      <c r="AT242" s="145" t="s">
        <v>121</v>
      </c>
      <c r="AU242" s="145" t="s">
        <v>126</v>
      </c>
      <c r="AY242" s="14" t="s">
        <v>118</v>
      </c>
      <c r="BE242" s="146">
        <f t="shared" si="48"/>
        <v>0</v>
      </c>
      <c r="BF242" s="146">
        <f t="shared" si="49"/>
        <v>0</v>
      </c>
      <c r="BG242" s="146">
        <f t="shared" si="50"/>
        <v>0</v>
      </c>
      <c r="BH242" s="146">
        <f t="shared" si="51"/>
        <v>0</v>
      </c>
      <c r="BI242" s="146">
        <f t="shared" si="52"/>
        <v>0</v>
      </c>
      <c r="BJ242" s="14" t="s">
        <v>126</v>
      </c>
      <c r="BK242" s="147">
        <f t="shared" si="53"/>
        <v>0</v>
      </c>
      <c r="BL242" s="14" t="s">
        <v>188</v>
      </c>
      <c r="BM242" s="145" t="s">
        <v>528</v>
      </c>
    </row>
    <row r="243" spans="1:65" s="2" customFormat="1" ht="24" customHeight="1">
      <c r="A243" s="26"/>
      <c r="B243" s="134"/>
      <c r="C243" s="135" t="s">
        <v>529</v>
      </c>
      <c r="D243" s="135" t="s">
        <v>121</v>
      </c>
      <c r="E243" s="136" t="s">
        <v>530</v>
      </c>
      <c r="F243" s="137" t="s">
        <v>531</v>
      </c>
      <c r="G243" s="138" t="s">
        <v>532</v>
      </c>
      <c r="H243" s="139">
        <v>48</v>
      </c>
      <c r="I243" s="139"/>
      <c r="J243" s="139"/>
      <c r="K243" s="140"/>
      <c r="L243" s="27"/>
      <c r="M243" s="141" t="s">
        <v>1</v>
      </c>
      <c r="N243" s="142" t="s">
        <v>38</v>
      </c>
      <c r="O243" s="143">
        <v>0.61799999999999999</v>
      </c>
      <c r="P243" s="143">
        <f t="shared" si="45"/>
        <v>29.664000000000001</v>
      </c>
      <c r="Q243" s="143">
        <v>0</v>
      </c>
      <c r="R243" s="143">
        <f t="shared" si="46"/>
        <v>0</v>
      </c>
      <c r="S243" s="143">
        <v>0</v>
      </c>
      <c r="T243" s="144">
        <f t="shared" si="47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5" t="s">
        <v>188</v>
      </c>
      <c r="AT243" s="145" t="s">
        <v>121</v>
      </c>
      <c r="AU243" s="145" t="s">
        <v>126</v>
      </c>
      <c r="AY243" s="14" t="s">
        <v>118</v>
      </c>
      <c r="BE243" s="146">
        <f t="shared" si="48"/>
        <v>0</v>
      </c>
      <c r="BF243" s="146">
        <f t="shared" si="49"/>
        <v>0</v>
      </c>
      <c r="BG243" s="146">
        <f t="shared" si="50"/>
        <v>0</v>
      </c>
      <c r="BH243" s="146">
        <f t="shared" si="51"/>
        <v>0</v>
      </c>
      <c r="BI243" s="146">
        <f t="shared" si="52"/>
        <v>0</v>
      </c>
      <c r="BJ243" s="14" t="s">
        <v>126</v>
      </c>
      <c r="BK243" s="147">
        <f t="shared" si="53"/>
        <v>0</v>
      </c>
      <c r="BL243" s="14" t="s">
        <v>188</v>
      </c>
      <c r="BM243" s="145" t="s">
        <v>533</v>
      </c>
    </row>
    <row r="244" spans="1:65" s="2" customFormat="1" ht="24" customHeight="1">
      <c r="A244" s="26"/>
      <c r="B244" s="134"/>
      <c r="C244" s="135" t="s">
        <v>501</v>
      </c>
      <c r="D244" s="135" t="s">
        <v>121</v>
      </c>
      <c r="E244" s="136" t="s">
        <v>534</v>
      </c>
      <c r="F244" s="137" t="s">
        <v>535</v>
      </c>
      <c r="G244" s="138" t="s">
        <v>532</v>
      </c>
      <c r="H244" s="139">
        <v>72</v>
      </c>
      <c r="I244" s="139"/>
      <c r="J244" s="139"/>
      <c r="K244" s="140"/>
      <c r="L244" s="27"/>
      <c r="M244" s="141" t="s">
        <v>1</v>
      </c>
      <c r="N244" s="142" t="s">
        <v>38</v>
      </c>
      <c r="O244" s="143">
        <v>0.34200000000000003</v>
      </c>
      <c r="P244" s="143">
        <f t="shared" si="45"/>
        <v>24.624000000000002</v>
      </c>
      <c r="Q244" s="143">
        <v>0</v>
      </c>
      <c r="R244" s="143">
        <f t="shared" si="46"/>
        <v>0</v>
      </c>
      <c r="S244" s="143">
        <v>1.9460000000000002E-2</v>
      </c>
      <c r="T244" s="144">
        <f t="shared" si="47"/>
        <v>1.4011200000000001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5" t="s">
        <v>188</v>
      </c>
      <c r="AT244" s="145" t="s">
        <v>121</v>
      </c>
      <c r="AU244" s="145" t="s">
        <v>126</v>
      </c>
      <c r="AY244" s="14" t="s">
        <v>118</v>
      </c>
      <c r="BE244" s="146">
        <f t="shared" si="48"/>
        <v>0</v>
      </c>
      <c r="BF244" s="146">
        <f t="shared" si="49"/>
        <v>0</v>
      </c>
      <c r="BG244" s="146">
        <f t="shared" si="50"/>
        <v>0</v>
      </c>
      <c r="BH244" s="146">
        <f t="shared" si="51"/>
        <v>0</v>
      </c>
      <c r="BI244" s="146">
        <f t="shared" si="52"/>
        <v>0</v>
      </c>
      <c r="BJ244" s="14" t="s">
        <v>126</v>
      </c>
      <c r="BK244" s="147">
        <f t="shared" si="53"/>
        <v>0</v>
      </c>
      <c r="BL244" s="14" t="s">
        <v>188</v>
      </c>
      <c r="BM244" s="145" t="s">
        <v>536</v>
      </c>
    </row>
    <row r="245" spans="1:65" s="2" customFormat="1" ht="24" customHeight="1">
      <c r="A245" s="26"/>
      <c r="B245" s="134"/>
      <c r="C245" s="135" t="s">
        <v>537</v>
      </c>
      <c r="D245" s="135" t="s">
        <v>121</v>
      </c>
      <c r="E245" s="136" t="s">
        <v>538</v>
      </c>
      <c r="F245" s="137" t="s">
        <v>539</v>
      </c>
      <c r="G245" s="138" t="s">
        <v>532</v>
      </c>
      <c r="H245" s="139">
        <v>72</v>
      </c>
      <c r="I245" s="139"/>
      <c r="J245" s="139"/>
      <c r="K245" s="140"/>
      <c r="L245" s="27"/>
      <c r="M245" s="141" t="s">
        <v>1</v>
      </c>
      <c r="N245" s="142" t="s">
        <v>38</v>
      </c>
      <c r="O245" s="143">
        <v>0.38400000000000001</v>
      </c>
      <c r="P245" s="143">
        <f t="shared" si="45"/>
        <v>27.648</v>
      </c>
      <c r="Q245" s="143">
        <v>0</v>
      </c>
      <c r="R245" s="143">
        <f t="shared" si="46"/>
        <v>0</v>
      </c>
      <c r="S245" s="143">
        <v>8.5099999999999995E-2</v>
      </c>
      <c r="T245" s="144">
        <f t="shared" si="47"/>
        <v>6.1271999999999993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5" t="s">
        <v>188</v>
      </c>
      <c r="AT245" s="145" t="s">
        <v>121</v>
      </c>
      <c r="AU245" s="145" t="s">
        <v>126</v>
      </c>
      <c r="AY245" s="14" t="s">
        <v>118</v>
      </c>
      <c r="BE245" s="146">
        <f t="shared" si="48"/>
        <v>0</v>
      </c>
      <c r="BF245" s="146">
        <f t="shared" si="49"/>
        <v>0</v>
      </c>
      <c r="BG245" s="146">
        <f t="shared" si="50"/>
        <v>0</v>
      </c>
      <c r="BH245" s="146">
        <f t="shared" si="51"/>
        <v>0</v>
      </c>
      <c r="BI245" s="146">
        <f t="shared" si="52"/>
        <v>0</v>
      </c>
      <c r="BJ245" s="14" t="s">
        <v>126</v>
      </c>
      <c r="BK245" s="147">
        <f t="shared" si="53"/>
        <v>0</v>
      </c>
      <c r="BL245" s="14" t="s">
        <v>188</v>
      </c>
      <c r="BM245" s="145" t="s">
        <v>540</v>
      </c>
    </row>
    <row r="246" spans="1:65" s="2" customFormat="1" ht="24" customHeight="1">
      <c r="A246" s="26"/>
      <c r="B246" s="134"/>
      <c r="C246" s="135" t="s">
        <v>505</v>
      </c>
      <c r="D246" s="135" t="s">
        <v>121</v>
      </c>
      <c r="E246" s="136" t="s">
        <v>541</v>
      </c>
      <c r="F246" s="137" t="s">
        <v>542</v>
      </c>
      <c r="G246" s="138" t="s">
        <v>532</v>
      </c>
      <c r="H246" s="139">
        <v>120</v>
      </c>
      <c r="I246" s="139"/>
      <c r="J246" s="139"/>
      <c r="K246" s="140"/>
      <c r="L246" s="27"/>
      <c r="M246" s="141" t="s">
        <v>1</v>
      </c>
      <c r="N246" s="142" t="s">
        <v>38</v>
      </c>
      <c r="O246" s="143">
        <v>1.2739799999999999</v>
      </c>
      <c r="P246" s="143">
        <f t="shared" si="45"/>
        <v>152.87759999999997</v>
      </c>
      <c r="Q246" s="143">
        <v>2.7E-4</v>
      </c>
      <c r="R246" s="143">
        <f t="shared" si="46"/>
        <v>3.2399999999999998E-2</v>
      </c>
      <c r="S246" s="143">
        <v>0</v>
      </c>
      <c r="T246" s="144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5" t="s">
        <v>188</v>
      </c>
      <c r="AT246" s="145" t="s">
        <v>121</v>
      </c>
      <c r="AU246" s="145" t="s">
        <v>126</v>
      </c>
      <c r="AY246" s="14" t="s">
        <v>118</v>
      </c>
      <c r="BE246" s="146">
        <f t="shared" si="48"/>
        <v>0</v>
      </c>
      <c r="BF246" s="146">
        <f t="shared" si="49"/>
        <v>0</v>
      </c>
      <c r="BG246" s="146">
        <f t="shared" si="50"/>
        <v>0</v>
      </c>
      <c r="BH246" s="146">
        <f t="shared" si="51"/>
        <v>0</v>
      </c>
      <c r="BI246" s="146">
        <f t="shared" si="52"/>
        <v>0</v>
      </c>
      <c r="BJ246" s="14" t="s">
        <v>126</v>
      </c>
      <c r="BK246" s="147">
        <f t="shared" si="53"/>
        <v>0</v>
      </c>
      <c r="BL246" s="14" t="s">
        <v>188</v>
      </c>
      <c r="BM246" s="145" t="s">
        <v>543</v>
      </c>
    </row>
    <row r="247" spans="1:65" s="2" customFormat="1" ht="36" customHeight="1">
      <c r="A247" s="26"/>
      <c r="B247" s="134"/>
      <c r="C247" s="148" t="s">
        <v>544</v>
      </c>
      <c r="D247" s="148" t="s">
        <v>163</v>
      </c>
      <c r="E247" s="149" t="s">
        <v>545</v>
      </c>
      <c r="F247" s="150" t="s">
        <v>546</v>
      </c>
      <c r="G247" s="151" t="s">
        <v>131</v>
      </c>
      <c r="H247" s="152">
        <v>72</v>
      </c>
      <c r="I247" s="152"/>
      <c r="J247" s="152"/>
      <c r="K247" s="153"/>
      <c r="L247" s="154"/>
      <c r="M247" s="155" t="s">
        <v>1</v>
      </c>
      <c r="N247" s="156" t="s">
        <v>38</v>
      </c>
      <c r="O247" s="143">
        <v>0</v>
      </c>
      <c r="P247" s="143">
        <f t="shared" si="45"/>
        <v>0</v>
      </c>
      <c r="Q247" s="143">
        <v>2.35E-2</v>
      </c>
      <c r="R247" s="143">
        <f t="shared" si="46"/>
        <v>1.6919999999999999</v>
      </c>
      <c r="S247" s="143">
        <v>0</v>
      </c>
      <c r="T247" s="144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5" t="s">
        <v>242</v>
      </c>
      <c r="AT247" s="145" t="s">
        <v>163</v>
      </c>
      <c r="AU247" s="145" t="s">
        <v>126</v>
      </c>
      <c r="AY247" s="14" t="s">
        <v>118</v>
      </c>
      <c r="BE247" s="146">
        <f t="shared" si="48"/>
        <v>0</v>
      </c>
      <c r="BF247" s="146">
        <f t="shared" si="49"/>
        <v>0</v>
      </c>
      <c r="BG247" s="146">
        <f t="shared" si="50"/>
        <v>0</v>
      </c>
      <c r="BH247" s="146">
        <f t="shared" si="51"/>
        <v>0</v>
      </c>
      <c r="BI247" s="146">
        <f t="shared" si="52"/>
        <v>0</v>
      </c>
      <c r="BJ247" s="14" t="s">
        <v>126</v>
      </c>
      <c r="BK247" s="147">
        <f t="shared" si="53"/>
        <v>0</v>
      </c>
      <c r="BL247" s="14" t="s">
        <v>188</v>
      </c>
      <c r="BM247" s="145" t="s">
        <v>547</v>
      </c>
    </row>
    <row r="248" spans="1:65" s="2" customFormat="1" ht="24" customHeight="1">
      <c r="A248" s="26"/>
      <c r="B248" s="134"/>
      <c r="C248" s="148" t="s">
        <v>509</v>
      </c>
      <c r="D248" s="148" t="s">
        <v>163</v>
      </c>
      <c r="E248" s="149" t="s">
        <v>548</v>
      </c>
      <c r="F248" s="150" t="s">
        <v>549</v>
      </c>
      <c r="G248" s="151" t="s">
        <v>131</v>
      </c>
      <c r="H248" s="152">
        <v>72</v>
      </c>
      <c r="I248" s="152"/>
      <c r="J248" s="152"/>
      <c r="K248" s="153"/>
      <c r="L248" s="154"/>
      <c r="M248" s="155" t="s">
        <v>1</v>
      </c>
      <c r="N248" s="156" t="s">
        <v>38</v>
      </c>
      <c r="O248" s="143">
        <v>0</v>
      </c>
      <c r="P248" s="143">
        <f t="shared" si="45"/>
        <v>0</v>
      </c>
      <c r="Q248" s="143">
        <v>2.5000000000000001E-3</v>
      </c>
      <c r="R248" s="143">
        <f t="shared" si="46"/>
        <v>0.18</v>
      </c>
      <c r="S248" s="143">
        <v>0</v>
      </c>
      <c r="T248" s="144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5" t="s">
        <v>242</v>
      </c>
      <c r="AT248" s="145" t="s">
        <v>163</v>
      </c>
      <c r="AU248" s="145" t="s">
        <v>126</v>
      </c>
      <c r="AY248" s="14" t="s">
        <v>118</v>
      </c>
      <c r="BE248" s="146">
        <f t="shared" si="48"/>
        <v>0</v>
      </c>
      <c r="BF248" s="146">
        <f t="shared" si="49"/>
        <v>0</v>
      </c>
      <c r="BG248" s="146">
        <f t="shared" si="50"/>
        <v>0</v>
      </c>
      <c r="BH248" s="146">
        <f t="shared" si="51"/>
        <v>0</v>
      </c>
      <c r="BI248" s="146">
        <f t="shared" si="52"/>
        <v>0</v>
      </c>
      <c r="BJ248" s="14" t="s">
        <v>126</v>
      </c>
      <c r="BK248" s="147">
        <f t="shared" si="53"/>
        <v>0</v>
      </c>
      <c r="BL248" s="14" t="s">
        <v>188</v>
      </c>
      <c r="BM248" s="145" t="s">
        <v>550</v>
      </c>
    </row>
    <row r="249" spans="1:65" s="2" customFormat="1" ht="24" customHeight="1">
      <c r="A249" s="26"/>
      <c r="B249" s="134"/>
      <c r="C249" s="135" t="s">
        <v>551</v>
      </c>
      <c r="D249" s="135" t="s">
        <v>121</v>
      </c>
      <c r="E249" s="136" t="s">
        <v>552</v>
      </c>
      <c r="F249" s="137" t="s">
        <v>553</v>
      </c>
      <c r="G249" s="138" t="s">
        <v>131</v>
      </c>
      <c r="H249" s="139">
        <v>72</v>
      </c>
      <c r="I249" s="139"/>
      <c r="J249" s="139"/>
      <c r="K249" s="140"/>
      <c r="L249" s="27"/>
      <c r="M249" s="141" t="s">
        <v>1</v>
      </c>
      <c r="N249" s="142" t="s">
        <v>38</v>
      </c>
      <c r="O249" s="143">
        <v>1.2047699999999999</v>
      </c>
      <c r="P249" s="143">
        <f t="shared" si="45"/>
        <v>86.743439999999993</v>
      </c>
      <c r="Q249" s="143">
        <v>2.3E-3</v>
      </c>
      <c r="R249" s="143">
        <f t="shared" si="46"/>
        <v>0.1656</v>
      </c>
      <c r="S249" s="143">
        <v>0</v>
      </c>
      <c r="T249" s="144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5" t="s">
        <v>188</v>
      </c>
      <c r="AT249" s="145" t="s">
        <v>121</v>
      </c>
      <c r="AU249" s="145" t="s">
        <v>126</v>
      </c>
      <c r="AY249" s="14" t="s">
        <v>118</v>
      </c>
      <c r="BE249" s="146">
        <f t="shared" si="48"/>
        <v>0</v>
      </c>
      <c r="BF249" s="146">
        <f t="shared" si="49"/>
        <v>0</v>
      </c>
      <c r="BG249" s="146">
        <f t="shared" si="50"/>
        <v>0</v>
      </c>
      <c r="BH249" s="146">
        <f t="shared" si="51"/>
        <v>0</v>
      </c>
      <c r="BI249" s="146">
        <f t="shared" si="52"/>
        <v>0</v>
      </c>
      <c r="BJ249" s="14" t="s">
        <v>126</v>
      </c>
      <c r="BK249" s="147">
        <f t="shared" si="53"/>
        <v>0</v>
      </c>
      <c r="BL249" s="14" t="s">
        <v>188</v>
      </c>
      <c r="BM249" s="145" t="s">
        <v>554</v>
      </c>
    </row>
    <row r="250" spans="1:65" s="2" customFormat="1" ht="16.5" customHeight="1">
      <c r="A250" s="26"/>
      <c r="B250" s="134"/>
      <c r="C250" s="148" t="s">
        <v>513</v>
      </c>
      <c r="D250" s="148" t="s">
        <v>163</v>
      </c>
      <c r="E250" s="149" t="s">
        <v>555</v>
      </c>
      <c r="F250" s="150" t="s">
        <v>702</v>
      </c>
      <c r="G250" s="151" t="s">
        <v>131</v>
      </c>
      <c r="H250" s="152">
        <v>72</v>
      </c>
      <c r="I250" s="152"/>
      <c r="J250" s="152"/>
      <c r="K250" s="153"/>
      <c r="L250" s="154"/>
      <c r="M250" s="155" t="s">
        <v>1</v>
      </c>
      <c r="N250" s="156" t="s">
        <v>38</v>
      </c>
      <c r="O250" s="143">
        <v>0</v>
      </c>
      <c r="P250" s="143">
        <f t="shared" si="45"/>
        <v>0</v>
      </c>
      <c r="Q250" s="143">
        <v>0</v>
      </c>
      <c r="R250" s="143">
        <f t="shared" si="46"/>
        <v>0</v>
      </c>
      <c r="S250" s="143">
        <v>0</v>
      </c>
      <c r="T250" s="144">
        <f t="shared" si="47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5" t="s">
        <v>242</v>
      </c>
      <c r="AT250" s="145" t="s">
        <v>163</v>
      </c>
      <c r="AU250" s="145" t="s">
        <v>126</v>
      </c>
      <c r="AY250" s="14" t="s">
        <v>118</v>
      </c>
      <c r="BE250" s="146">
        <f t="shared" si="48"/>
        <v>0</v>
      </c>
      <c r="BF250" s="146">
        <f t="shared" si="49"/>
        <v>0</v>
      </c>
      <c r="BG250" s="146">
        <f t="shared" si="50"/>
        <v>0</v>
      </c>
      <c r="BH250" s="146">
        <f t="shared" si="51"/>
        <v>0</v>
      </c>
      <c r="BI250" s="146">
        <f t="shared" si="52"/>
        <v>0</v>
      </c>
      <c r="BJ250" s="14" t="s">
        <v>126</v>
      </c>
      <c r="BK250" s="147">
        <f t="shared" si="53"/>
        <v>0</v>
      </c>
      <c r="BL250" s="14" t="s">
        <v>188</v>
      </c>
      <c r="BM250" s="145" t="s">
        <v>556</v>
      </c>
    </row>
    <row r="251" spans="1:65" s="2" customFormat="1" ht="24" customHeight="1">
      <c r="A251" s="26"/>
      <c r="B251" s="134"/>
      <c r="C251" s="135" t="s">
        <v>557</v>
      </c>
      <c r="D251" s="135" t="s">
        <v>121</v>
      </c>
      <c r="E251" s="136" t="s">
        <v>558</v>
      </c>
      <c r="F251" s="137" t="s">
        <v>559</v>
      </c>
      <c r="G251" s="138" t="s">
        <v>532</v>
      </c>
      <c r="H251" s="139">
        <v>72</v>
      </c>
      <c r="I251" s="139"/>
      <c r="J251" s="139"/>
      <c r="K251" s="140"/>
      <c r="L251" s="27"/>
      <c r="M251" s="141" t="s">
        <v>1</v>
      </c>
      <c r="N251" s="142" t="s">
        <v>38</v>
      </c>
      <c r="O251" s="143">
        <v>2.27183</v>
      </c>
      <c r="P251" s="143">
        <f t="shared" si="45"/>
        <v>163.57176000000001</v>
      </c>
      <c r="Q251" s="143">
        <v>5.0000000000000002E-5</v>
      </c>
      <c r="R251" s="143">
        <f t="shared" si="46"/>
        <v>3.6000000000000003E-3</v>
      </c>
      <c r="S251" s="143">
        <v>0</v>
      </c>
      <c r="T251" s="144">
        <f t="shared" si="47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5" t="s">
        <v>188</v>
      </c>
      <c r="AT251" s="145" t="s">
        <v>121</v>
      </c>
      <c r="AU251" s="145" t="s">
        <v>126</v>
      </c>
      <c r="AY251" s="14" t="s">
        <v>118</v>
      </c>
      <c r="BE251" s="146">
        <f t="shared" si="48"/>
        <v>0</v>
      </c>
      <c r="BF251" s="146">
        <f t="shared" si="49"/>
        <v>0</v>
      </c>
      <c r="BG251" s="146">
        <f t="shared" si="50"/>
        <v>0</v>
      </c>
      <c r="BH251" s="146">
        <f t="shared" si="51"/>
        <v>0</v>
      </c>
      <c r="BI251" s="146">
        <f t="shared" si="52"/>
        <v>0</v>
      </c>
      <c r="BJ251" s="14" t="s">
        <v>126</v>
      </c>
      <c r="BK251" s="147">
        <f t="shared" si="53"/>
        <v>0</v>
      </c>
      <c r="BL251" s="14" t="s">
        <v>188</v>
      </c>
      <c r="BM251" s="145" t="s">
        <v>560</v>
      </c>
    </row>
    <row r="252" spans="1:65" s="2" customFormat="1" ht="36" customHeight="1">
      <c r="A252" s="26"/>
      <c r="B252" s="134"/>
      <c r="C252" s="148" t="s">
        <v>561</v>
      </c>
      <c r="D252" s="148" t="s">
        <v>163</v>
      </c>
      <c r="E252" s="149" t="s">
        <v>562</v>
      </c>
      <c r="F252" s="150" t="s">
        <v>563</v>
      </c>
      <c r="G252" s="151" t="s">
        <v>131</v>
      </c>
      <c r="H252" s="152">
        <v>72</v>
      </c>
      <c r="I252" s="152"/>
      <c r="J252" s="152"/>
      <c r="K252" s="153"/>
      <c r="L252" s="154"/>
      <c r="M252" s="155" t="s">
        <v>1</v>
      </c>
      <c r="N252" s="156" t="s">
        <v>38</v>
      </c>
      <c r="O252" s="143">
        <v>0</v>
      </c>
      <c r="P252" s="143">
        <f t="shared" si="45"/>
        <v>0</v>
      </c>
      <c r="Q252" s="143">
        <v>1.2E-2</v>
      </c>
      <c r="R252" s="143">
        <f t="shared" si="46"/>
        <v>0.86399999999999999</v>
      </c>
      <c r="S252" s="143">
        <v>0</v>
      </c>
      <c r="T252" s="144">
        <f t="shared" si="47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5" t="s">
        <v>242</v>
      </c>
      <c r="AT252" s="145" t="s">
        <v>163</v>
      </c>
      <c r="AU252" s="145" t="s">
        <v>126</v>
      </c>
      <c r="AY252" s="14" t="s">
        <v>118</v>
      </c>
      <c r="BE252" s="146">
        <f t="shared" si="48"/>
        <v>0</v>
      </c>
      <c r="BF252" s="146">
        <f t="shared" si="49"/>
        <v>0</v>
      </c>
      <c r="BG252" s="146">
        <f t="shared" si="50"/>
        <v>0</v>
      </c>
      <c r="BH252" s="146">
        <f t="shared" si="51"/>
        <v>0</v>
      </c>
      <c r="BI252" s="146">
        <f t="shared" si="52"/>
        <v>0</v>
      </c>
      <c r="BJ252" s="14" t="s">
        <v>126</v>
      </c>
      <c r="BK252" s="147">
        <f t="shared" si="53"/>
        <v>0</v>
      </c>
      <c r="BL252" s="14" t="s">
        <v>188</v>
      </c>
      <c r="BM252" s="145" t="s">
        <v>564</v>
      </c>
    </row>
    <row r="253" spans="1:65" s="2" customFormat="1" ht="24" customHeight="1">
      <c r="A253" s="26"/>
      <c r="B253" s="134"/>
      <c r="C253" s="148" t="s">
        <v>565</v>
      </c>
      <c r="D253" s="148" t="s">
        <v>163</v>
      </c>
      <c r="E253" s="149" t="s">
        <v>566</v>
      </c>
      <c r="F253" s="150" t="s">
        <v>567</v>
      </c>
      <c r="G253" s="151" t="s">
        <v>131</v>
      </c>
      <c r="H253" s="152">
        <v>72</v>
      </c>
      <c r="I253" s="152"/>
      <c r="J253" s="152"/>
      <c r="K253" s="153"/>
      <c r="L253" s="154"/>
      <c r="M253" s="155" t="s">
        <v>1</v>
      </c>
      <c r="N253" s="156" t="s">
        <v>38</v>
      </c>
      <c r="O253" s="143">
        <v>0</v>
      </c>
      <c r="P253" s="143">
        <f t="shared" si="45"/>
        <v>0</v>
      </c>
      <c r="Q253" s="143">
        <v>2E-3</v>
      </c>
      <c r="R253" s="143">
        <f t="shared" si="46"/>
        <v>0.14400000000000002</v>
      </c>
      <c r="S253" s="143">
        <v>0</v>
      </c>
      <c r="T253" s="144">
        <f t="shared" si="47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5" t="s">
        <v>242</v>
      </c>
      <c r="AT253" s="145" t="s">
        <v>163</v>
      </c>
      <c r="AU253" s="145" t="s">
        <v>126</v>
      </c>
      <c r="AY253" s="14" t="s">
        <v>118</v>
      </c>
      <c r="BE253" s="146">
        <f t="shared" si="48"/>
        <v>0</v>
      </c>
      <c r="BF253" s="146">
        <f t="shared" si="49"/>
        <v>0</v>
      </c>
      <c r="BG253" s="146">
        <f t="shared" si="50"/>
        <v>0</v>
      </c>
      <c r="BH253" s="146">
        <f t="shared" si="51"/>
        <v>0</v>
      </c>
      <c r="BI253" s="146">
        <f t="shared" si="52"/>
        <v>0</v>
      </c>
      <c r="BJ253" s="14" t="s">
        <v>126</v>
      </c>
      <c r="BK253" s="147">
        <f t="shared" si="53"/>
        <v>0</v>
      </c>
      <c r="BL253" s="14" t="s">
        <v>188</v>
      </c>
      <c r="BM253" s="145" t="s">
        <v>568</v>
      </c>
    </row>
    <row r="254" spans="1:65" s="2" customFormat="1" ht="36" customHeight="1">
      <c r="A254" s="26"/>
      <c r="B254" s="134"/>
      <c r="C254" s="135" t="s">
        <v>569</v>
      </c>
      <c r="D254" s="135" t="s">
        <v>121</v>
      </c>
      <c r="E254" s="136" t="s">
        <v>570</v>
      </c>
      <c r="F254" s="137" t="s">
        <v>703</v>
      </c>
      <c r="G254" s="138" t="s">
        <v>532</v>
      </c>
      <c r="H254" s="139">
        <v>72</v>
      </c>
      <c r="I254" s="139"/>
      <c r="J254" s="139"/>
      <c r="K254" s="140"/>
      <c r="L254" s="27"/>
      <c r="M254" s="141" t="s">
        <v>1</v>
      </c>
      <c r="N254" s="142" t="s">
        <v>38</v>
      </c>
      <c r="O254" s="143">
        <v>2.3538299999999999</v>
      </c>
      <c r="P254" s="143">
        <f t="shared" si="45"/>
        <v>169.47575999999998</v>
      </c>
      <c r="Q254" s="143">
        <v>9.2000000000000003E-4</v>
      </c>
      <c r="R254" s="143">
        <f t="shared" si="46"/>
        <v>6.6240000000000007E-2</v>
      </c>
      <c r="S254" s="143">
        <v>0</v>
      </c>
      <c r="T254" s="144">
        <f t="shared" si="47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5" t="s">
        <v>188</v>
      </c>
      <c r="AT254" s="145" t="s">
        <v>121</v>
      </c>
      <c r="AU254" s="145" t="s">
        <v>126</v>
      </c>
      <c r="AY254" s="14" t="s">
        <v>118</v>
      </c>
      <c r="BE254" s="146">
        <f t="shared" si="48"/>
        <v>0</v>
      </c>
      <c r="BF254" s="146">
        <f t="shared" si="49"/>
        <v>0</v>
      </c>
      <c r="BG254" s="146">
        <f t="shared" si="50"/>
        <v>0</v>
      </c>
      <c r="BH254" s="146">
        <f t="shared" si="51"/>
        <v>0</v>
      </c>
      <c r="BI254" s="146">
        <f t="shared" si="52"/>
        <v>0</v>
      </c>
      <c r="BJ254" s="14" t="s">
        <v>126</v>
      </c>
      <c r="BK254" s="147">
        <f t="shared" si="53"/>
        <v>0</v>
      </c>
      <c r="BL254" s="14" t="s">
        <v>188</v>
      </c>
      <c r="BM254" s="145" t="s">
        <v>571</v>
      </c>
    </row>
    <row r="255" spans="1:65" s="2" customFormat="1" ht="36" customHeight="1">
      <c r="A255" s="26"/>
      <c r="B255" s="134"/>
      <c r="C255" s="148" t="s">
        <v>572</v>
      </c>
      <c r="D255" s="148" t="s">
        <v>163</v>
      </c>
      <c r="E255" s="149" t="s">
        <v>573</v>
      </c>
      <c r="F255" s="150" t="s">
        <v>574</v>
      </c>
      <c r="G255" s="151" t="s">
        <v>131</v>
      </c>
      <c r="H255" s="152">
        <v>72</v>
      </c>
      <c r="I255" s="152"/>
      <c r="J255" s="152"/>
      <c r="K255" s="153"/>
      <c r="L255" s="154"/>
      <c r="M255" s="155" t="s">
        <v>1</v>
      </c>
      <c r="N255" s="156" t="s">
        <v>38</v>
      </c>
      <c r="O255" s="143">
        <v>0</v>
      </c>
      <c r="P255" s="143">
        <f t="shared" si="45"/>
        <v>0</v>
      </c>
      <c r="Q255" s="143">
        <v>4.1000000000000002E-2</v>
      </c>
      <c r="R255" s="143">
        <f t="shared" si="46"/>
        <v>2.952</v>
      </c>
      <c r="S255" s="143">
        <v>0</v>
      </c>
      <c r="T255" s="144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5" t="s">
        <v>242</v>
      </c>
      <c r="AT255" s="145" t="s">
        <v>163</v>
      </c>
      <c r="AU255" s="145" t="s">
        <v>126</v>
      </c>
      <c r="AY255" s="14" t="s">
        <v>118</v>
      </c>
      <c r="BE255" s="146">
        <f t="shared" si="48"/>
        <v>0</v>
      </c>
      <c r="BF255" s="146">
        <f t="shared" si="49"/>
        <v>0</v>
      </c>
      <c r="BG255" s="146">
        <f t="shared" si="50"/>
        <v>0</v>
      </c>
      <c r="BH255" s="146">
        <f t="shared" si="51"/>
        <v>0</v>
      </c>
      <c r="BI255" s="146">
        <f t="shared" si="52"/>
        <v>0</v>
      </c>
      <c r="BJ255" s="14" t="s">
        <v>126</v>
      </c>
      <c r="BK255" s="147">
        <f t="shared" si="53"/>
        <v>0</v>
      </c>
      <c r="BL255" s="14" t="s">
        <v>188</v>
      </c>
      <c r="BM255" s="145" t="s">
        <v>575</v>
      </c>
    </row>
    <row r="256" spans="1:65" s="2" customFormat="1" ht="24" customHeight="1">
      <c r="A256" s="26"/>
      <c r="B256" s="134"/>
      <c r="C256" s="135" t="s">
        <v>576</v>
      </c>
      <c r="D256" s="135" t="s">
        <v>121</v>
      </c>
      <c r="E256" s="136" t="s">
        <v>577</v>
      </c>
      <c r="F256" s="137" t="s">
        <v>578</v>
      </c>
      <c r="G256" s="138" t="s">
        <v>131</v>
      </c>
      <c r="H256" s="139">
        <v>72</v>
      </c>
      <c r="I256" s="139"/>
      <c r="J256" s="139"/>
      <c r="K256" s="140"/>
      <c r="L256" s="27"/>
      <c r="M256" s="141" t="s">
        <v>1</v>
      </c>
      <c r="N256" s="142" t="s">
        <v>38</v>
      </c>
      <c r="O256" s="143">
        <v>0.56554000000000004</v>
      </c>
      <c r="P256" s="143">
        <f t="shared" si="45"/>
        <v>40.718880000000006</v>
      </c>
      <c r="Q256" s="143">
        <v>0</v>
      </c>
      <c r="R256" s="143">
        <f t="shared" si="46"/>
        <v>0</v>
      </c>
      <c r="S256" s="143">
        <v>0</v>
      </c>
      <c r="T256" s="144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5" t="s">
        <v>188</v>
      </c>
      <c r="AT256" s="145" t="s">
        <v>121</v>
      </c>
      <c r="AU256" s="145" t="s">
        <v>126</v>
      </c>
      <c r="AY256" s="14" t="s">
        <v>118</v>
      </c>
      <c r="BE256" s="146">
        <f t="shared" si="48"/>
        <v>0</v>
      </c>
      <c r="BF256" s="146">
        <f t="shared" si="49"/>
        <v>0</v>
      </c>
      <c r="BG256" s="146">
        <f t="shared" si="50"/>
        <v>0</v>
      </c>
      <c r="BH256" s="146">
        <f t="shared" si="51"/>
        <v>0</v>
      </c>
      <c r="BI256" s="146">
        <f t="shared" si="52"/>
        <v>0</v>
      </c>
      <c r="BJ256" s="14" t="s">
        <v>126</v>
      </c>
      <c r="BK256" s="147">
        <f t="shared" si="53"/>
        <v>0</v>
      </c>
      <c r="BL256" s="14" t="s">
        <v>188</v>
      </c>
      <c r="BM256" s="145" t="s">
        <v>579</v>
      </c>
    </row>
    <row r="257" spans="1:65" s="2" customFormat="1" ht="16.5" customHeight="1">
      <c r="A257" s="26"/>
      <c r="B257" s="134"/>
      <c r="C257" s="148" t="s">
        <v>580</v>
      </c>
      <c r="D257" s="148" t="s">
        <v>163</v>
      </c>
      <c r="E257" s="149" t="s">
        <v>581</v>
      </c>
      <c r="F257" s="150" t="s">
        <v>582</v>
      </c>
      <c r="G257" s="151" t="s">
        <v>131</v>
      </c>
      <c r="H257" s="152">
        <v>72</v>
      </c>
      <c r="I257" s="152"/>
      <c r="J257" s="152"/>
      <c r="K257" s="153"/>
      <c r="L257" s="154"/>
      <c r="M257" s="155" t="s">
        <v>1</v>
      </c>
      <c r="N257" s="156" t="s">
        <v>38</v>
      </c>
      <c r="O257" s="143">
        <v>0</v>
      </c>
      <c r="P257" s="143">
        <f t="shared" si="45"/>
        <v>0</v>
      </c>
      <c r="Q257" s="143">
        <v>2.5000000000000001E-3</v>
      </c>
      <c r="R257" s="143">
        <f t="shared" si="46"/>
        <v>0.18</v>
      </c>
      <c r="S257" s="143">
        <v>0</v>
      </c>
      <c r="T257" s="144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5" t="s">
        <v>242</v>
      </c>
      <c r="AT257" s="145" t="s">
        <v>163</v>
      </c>
      <c r="AU257" s="145" t="s">
        <v>126</v>
      </c>
      <c r="AY257" s="14" t="s">
        <v>118</v>
      </c>
      <c r="BE257" s="146">
        <f t="shared" si="48"/>
        <v>0</v>
      </c>
      <c r="BF257" s="146">
        <f t="shared" si="49"/>
        <v>0</v>
      </c>
      <c r="BG257" s="146">
        <f t="shared" si="50"/>
        <v>0</v>
      </c>
      <c r="BH257" s="146">
        <f t="shared" si="51"/>
        <v>0</v>
      </c>
      <c r="BI257" s="146">
        <f t="shared" si="52"/>
        <v>0</v>
      </c>
      <c r="BJ257" s="14" t="s">
        <v>126</v>
      </c>
      <c r="BK257" s="147">
        <f t="shared" si="53"/>
        <v>0</v>
      </c>
      <c r="BL257" s="14" t="s">
        <v>188</v>
      </c>
      <c r="BM257" s="145" t="s">
        <v>583</v>
      </c>
    </row>
    <row r="258" spans="1:65" s="2" customFormat="1" ht="16.5" customHeight="1">
      <c r="A258" s="26"/>
      <c r="B258" s="134"/>
      <c r="C258" s="135" t="s">
        <v>584</v>
      </c>
      <c r="D258" s="135" t="s">
        <v>121</v>
      </c>
      <c r="E258" s="136" t="s">
        <v>585</v>
      </c>
      <c r="F258" s="137" t="s">
        <v>586</v>
      </c>
      <c r="G258" s="138" t="s">
        <v>131</v>
      </c>
      <c r="H258" s="139">
        <v>72</v>
      </c>
      <c r="I258" s="139"/>
      <c r="J258" s="139"/>
      <c r="K258" s="140"/>
      <c r="L258" s="27"/>
      <c r="M258" s="141" t="s">
        <v>1</v>
      </c>
      <c r="N258" s="142" t="s">
        <v>38</v>
      </c>
      <c r="O258" s="143">
        <v>0.20075000000000001</v>
      </c>
      <c r="P258" s="143">
        <f t="shared" si="45"/>
        <v>14.454000000000001</v>
      </c>
      <c r="Q258" s="143">
        <v>0</v>
      </c>
      <c r="R258" s="143">
        <f t="shared" si="46"/>
        <v>0</v>
      </c>
      <c r="S258" s="143">
        <v>0</v>
      </c>
      <c r="T258" s="144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5" t="s">
        <v>188</v>
      </c>
      <c r="AT258" s="145" t="s">
        <v>121</v>
      </c>
      <c r="AU258" s="145" t="s">
        <v>126</v>
      </c>
      <c r="AY258" s="14" t="s">
        <v>118</v>
      </c>
      <c r="BE258" s="146">
        <f t="shared" si="48"/>
        <v>0</v>
      </c>
      <c r="BF258" s="146">
        <f t="shared" si="49"/>
        <v>0</v>
      </c>
      <c r="BG258" s="146">
        <f t="shared" si="50"/>
        <v>0</v>
      </c>
      <c r="BH258" s="146">
        <f t="shared" si="51"/>
        <v>0</v>
      </c>
      <c r="BI258" s="146">
        <f t="shared" si="52"/>
        <v>0</v>
      </c>
      <c r="BJ258" s="14" t="s">
        <v>126</v>
      </c>
      <c r="BK258" s="147">
        <f t="shared" si="53"/>
        <v>0</v>
      </c>
      <c r="BL258" s="14" t="s">
        <v>188</v>
      </c>
      <c r="BM258" s="145" t="s">
        <v>587</v>
      </c>
    </row>
    <row r="259" spans="1:65" s="2" customFormat="1" ht="24" customHeight="1">
      <c r="A259" s="26"/>
      <c r="B259" s="134"/>
      <c r="C259" s="148" t="s">
        <v>588</v>
      </c>
      <c r="D259" s="148" t="s">
        <v>163</v>
      </c>
      <c r="E259" s="149" t="s">
        <v>589</v>
      </c>
      <c r="F259" s="150" t="s">
        <v>706</v>
      </c>
      <c r="G259" s="151" t="s">
        <v>131</v>
      </c>
      <c r="H259" s="152">
        <v>72</v>
      </c>
      <c r="I259" s="152"/>
      <c r="J259" s="152"/>
      <c r="K259" s="153"/>
      <c r="L259" s="154"/>
      <c r="M259" s="155" t="s">
        <v>1</v>
      </c>
      <c r="N259" s="156" t="s">
        <v>38</v>
      </c>
      <c r="O259" s="143">
        <v>0</v>
      </c>
      <c r="P259" s="143">
        <f t="shared" si="45"/>
        <v>0</v>
      </c>
      <c r="Q259" s="143">
        <v>2.3E-3</v>
      </c>
      <c r="R259" s="143">
        <f t="shared" si="46"/>
        <v>0.1656</v>
      </c>
      <c r="S259" s="143">
        <v>0</v>
      </c>
      <c r="T259" s="144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5" t="s">
        <v>242</v>
      </c>
      <c r="AT259" s="145" t="s">
        <v>163</v>
      </c>
      <c r="AU259" s="145" t="s">
        <v>126</v>
      </c>
      <c r="AY259" s="14" t="s">
        <v>118</v>
      </c>
      <c r="BE259" s="146">
        <f t="shared" si="48"/>
        <v>0</v>
      </c>
      <c r="BF259" s="146">
        <f t="shared" si="49"/>
        <v>0</v>
      </c>
      <c r="BG259" s="146">
        <f t="shared" si="50"/>
        <v>0</v>
      </c>
      <c r="BH259" s="146">
        <f t="shared" si="51"/>
        <v>0</v>
      </c>
      <c r="BI259" s="146">
        <f t="shared" si="52"/>
        <v>0</v>
      </c>
      <c r="BJ259" s="14" t="s">
        <v>126</v>
      </c>
      <c r="BK259" s="147">
        <f t="shared" si="53"/>
        <v>0</v>
      </c>
      <c r="BL259" s="14" t="s">
        <v>188</v>
      </c>
      <c r="BM259" s="145" t="s">
        <v>590</v>
      </c>
    </row>
    <row r="260" spans="1:65" s="2" customFormat="1" ht="24" customHeight="1">
      <c r="A260" s="26"/>
      <c r="B260" s="134"/>
      <c r="C260" s="148" t="s">
        <v>591</v>
      </c>
      <c r="D260" s="148" t="s">
        <v>163</v>
      </c>
      <c r="E260" s="149" t="s">
        <v>592</v>
      </c>
      <c r="F260" s="150" t="s">
        <v>593</v>
      </c>
      <c r="G260" s="151" t="s">
        <v>594</v>
      </c>
      <c r="H260" s="152">
        <v>72</v>
      </c>
      <c r="I260" s="152"/>
      <c r="J260" s="152"/>
      <c r="K260" s="153"/>
      <c r="L260" s="154"/>
      <c r="M260" s="155" t="s">
        <v>1</v>
      </c>
      <c r="N260" s="156" t="s">
        <v>38</v>
      </c>
      <c r="O260" s="143">
        <v>0</v>
      </c>
      <c r="P260" s="143">
        <f t="shared" si="45"/>
        <v>0</v>
      </c>
      <c r="Q260" s="143">
        <v>8.1999999999999998E-4</v>
      </c>
      <c r="R260" s="143">
        <f t="shared" si="46"/>
        <v>5.9039999999999995E-2</v>
      </c>
      <c r="S260" s="143">
        <v>0</v>
      </c>
      <c r="T260" s="144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5" t="s">
        <v>242</v>
      </c>
      <c r="AT260" s="145" t="s">
        <v>163</v>
      </c>
      <c r="AU260" s="145" t="s">
        <v>126</v>
      </c>
      <c r="AY260" s="14" t="s">
        <v>118</v>
      </c>
      <c r="BE260" s="146">
        <f t="shared" si="48"/>
        <v>0</v>
      </c>
      <c r="BF260" s="146">
        <f t="shared" si="49"/>
        <v>0</v>
      </c>
      <c r="BG260" s="146">
        <f t="shared" si="50"/>
        <v>0</v>
      </c>
      <c r="BH260" s="146">
        <f t="shared" si="51"/>
        <v>0</v>
      </c>
      <c r="BI260" s="146">
        <f t="shared" si="52"/>
        <v>0</v>
      </c>
      <c r="BJ260" s="14" t="s">
        <v>126</v>
      </c>
      <c r="BK260" s="147">
        <f t="shared" si="53"/>
        <v>0</v>
      </c>
      <c r="BL260" s="14" t="s">
        <v>188</v>
      </c>
      <c r="BM260" s="145" t="s">
        <v>595</v>
      </c>
    </row>
    <row r="261" spans="1:65" s="2" customFormat="1" ht="24" customHeight="1">
      <c r="A261" s="26"/>
      <c r="B261" s="134"/>
      <c r="C261" s="135" t="s">
        <v>596</v>
      </c>
      <c r="D261" s="135" t="s">
        <v>121</v>
      </c>
      <c r="E261" s="136" t="s">
        <v>597</v>
      </c>
      <c r="F261" s="137" t="s">
        <v>598</v>
      </c>
      <c r="G261" s="138" t="s">
        <v>131</v>
      </c>
      <c r="H261" s="139">
        <v>72</v>
      </c>
      <c r="I261" s="139"/>
      <c r="J261" s="139"/>
      <c r="K261" s="140"/>
      <c r="L261" s="27"/>
      <c r="M261" s="141" t="s">
        <v>1</v>
      </c>
      <c r="N261" s="142" t="s">
        <v>38</v>
      </c>
      <c r="O261" s="143">
        <v>0.15615999999999999</v>
      </c>
      <c r="P261" s="143">
        <f t="shared" si="45"/>
        <v>11.24352</v>
      </c>
      <c r="Q261" s="143">
        <v>1.0000000000000001E-5</v>
      </c>
      <c r="R261" s="143">
        <f t="shared" si="46"/>
        <v>7.2000000000000005E-4</v>
      </c>
      <c r="S261" s="143">
        <v>0</v>
      </c>
      <c r="T261" s="144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5" t="s">
        <v>188</v>
      </c>
      <c r="AT261" s="145" t="s">
        <v>121</v>
      </c>
      <c r="AU261" s="145" t="s">
        <v>126</v>
      </c>
      <c r="AY261" s="14" t="s">
        <v>118</v>
      </c>
      <c r="BE261" s="146">
        <f t="shared" si="48"/>
        <v>0</v>
      </c>
      <c r="BF261" s="146">
        <f t="shared" si="49"/>
        <v>0</v>
      </c>
      <c r="BG261" s="146">
        <f t="shared" si="50"/>
        <v>0</v>
      </c>
      <c r="BH261" s="146">
        <f t="shared" si="51"/>
        <v>0</v>
      </c>
      <c r="BI261" s="146">
        <f t="shared" si="52"/>
        <v>0</v>
      </c>
      <c r="BJ261" s="14" t="s">
        <v>126</v>
      </c>
      <c r="BK261" s="147">
        <f t="shared" si="53"/>
        <v>0</v>
      </c>
      <c r="BL261" s="14" t="s">
        <v>188</v>
      </c>
      <c r="BM261" s="145" t="s">
        <v>599</v>
      </c>
    </row>
    <row r="262" spans="1:65" s="2" customFormat="1" ht="24" customHeight="1">
      <c r="A262" s="26"/>
      <c r="B262" s="134"/>
      <c r="C262" s="148" t="s">
        <v>600</v>
      </c>
      <c r="D262" s="148" t="s">
        <v>163</v>
      </c>
      <c r="E262" s="149" t="s">
        <v>601</v>
      </c>
      <c r="F262" s="150" t="s">
        <v>602</v>
      </c>
      <c r="G262" s="151" t="s">
        <v>131</v>
      </c>
      <c r="H262" s="152">
        <v>72</v>
      </c>
      <c r="I262" s="152"/>
      <c r="J262" s="152"/>
      <c r="K262" s="153"/>
      <c r="L262" s="154"/>
      <c r="M262" s="155" t="s">
        <v>1</v>
      </c>
      <c r="N262" s="156" t="s">
        <v>38</v>
      </c>
      <c r="O262" s="143">
        <v>0</v>
      </c>
      <c r="P262" s="143">
        <f t="shared" si="45"/>
        <v>0</v>
      </c>
      <c r="Q262" s="143">
        <v>0</v>
      </c>
      <c r="R262" s="143">
        <f t="shared" si="46"/>
        <v>0</v>
      </c>
      <c r="S262" s="143">
        <v>0</v>
      </c>
      <c r="T262" s="144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5" t="s">
        <v>242</v>
      </c>
      <c r="AT262" s="145" t="s">
        <v>163</v>
      </c>
      <c r="AU262" s="145" t="s">
        <v>126</v>
      </c>
      <c r="AY262" s="14" t="s">
        <v>118</v>
      </c>
      <c r="BE262" s="146">
        <f t="shared" si="48"/>
        <v>0</v>
      </c>
      <c r="BF262" s="146">
        <f t="shared" si="49"/>
        <v>0</v>
      </c>
      <c r="BG262" s="146">
        <f t="shared" si="50"/>
        <v>0</v>
      </c>
      <c r="BH262" s="146">
        <f t="shared" si="51"/>
        <v>0</v>
      </c>
      <c r="BI262" s="146">
        <f t="shared" si="52"/>
        <v>0</v>
      </c>
      <c r="BJ262" s="14" t="s">
        <v>126</v>
      </c>
      <c r="BK262" s="147">
        <f t="shared" si="53"/>
        <v>0</v>
      </c>
      <c r="BL262" s="14" t="s">
        <v>188</v>
      </c>
      <c r="BM262" s="145" t="s">
        <v>603</v>
      </c>
    </row>
    <row r="263" spans="1:65" s="2" customFormat="1" ht="24" customHeight="1">
      <c r="A263" s="26"/>
      <c r="B263" s="134"/>
      <c r="C263" s="135" t="s">
        <v>604</v>
      </c>
      <c r="D263" s="135" t="s">
        <v>121</v>
      </c>
      <c r="E263" s="136" t="s">
        <v>605</v>
      </c>
      <c r="F263" s="137" t="s">
        <v>606</v>
      </c>
      <c r="G263" s="138" t="s">
        <v>131</v>
      </c>
      <c r="H263" s="139">
        <v>72</v>
      </c>
      <c r="I263" s="139"/>
      <c r="J263" s="139"/>
      <c r="K263" s="140"/>
      <c r="L263" s="27"/>
      <c r="M263" s="141" t="s">
        <v>1</v>
      </c>
      <c r="N263" s="142" t="s">
        <v>38</v>
      </c>
      <c r="O263" s="143">
        <v>0.15620999999999999</v>
      </c>
      <c r="P263" s="143">
        <f t="shared" si="45"/>
        <v>11.247119999999999</v>
      </c>
      <c r="Q263" s="143">
        <v>0</v>
      </c>
      <c r="R263" s="143">
        <f t="shared" si="46"/>
        <v>0</v>
      </c>
      <c r="S263" s="143">
        <v>0</v>
      </c>
      <c r="T263" s="144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5" t="s">
        <v>188</v>
      </c>
      <c r="AT263" s="145" t="s">
        <v>121</v>
      </c>
      <c r="AU263" s="145" t="s">
        <v>126</v>
      </c>
      <c r="AY263" s="14" t="s">
        <v>118</v>
      </c>
      <c r="BE263" s="146">
        <f t="shared" si="48"/>
        <v>0</v>
      </c>
      <c r="BF263" s="146">
        <f t="shared" si="49"/>
        <v>0</v>
      </c>
      <c r="BG263" s="146">
        <f t="shared" si="50"/>
        <v>0</v>
      </c>
      <c r="BH263" s="146">
        <f t="shared" si="51"/>
        <v>0</v>
      </c>
      <c r="BI263" s="146">
        <f t="shared" si="52"/>
        <v>0</v>
      </c>
      <c r="BJ263" s="14" t="s">
        <v>126</v>
      </c>
      <c r="BK263" s="147">
        <f t="shared" si="53"/>
        <v>0</v>
      </c>
      <c r="BL263" s="14" t="s">
        <v>188</v>
      </c>
      <c r="BM263" s="145" t="s">
        <v>607</v>
      </c>
    </row>
    <row r="264" spans="1:65" s="2" customFormat="1" ht="24" customHeight="1">
      <c r="A264" s="26"/>
      <c r="B264" s="134"/>
      <c r="C264" s="148" t="s">
        <v>608</v>
      </c>
      <c r="D264" s="148" t="s">
        <v>163</v>
      </c>
      <c r="E264" s="149" t="s">
        <v>609</v>
      </c>
      <c r="F264" s="150" t="s">
        <v>610</v>
      </c>
      <c r="G264" s="151" t="s">
        <v>131</v>
      </c>
      <c r="H264" s="152">
        <v>72</v>
      </c>
      <c r="I264" s="152"/>
      <c r="J264" s="152"/>
      <c r="K264" s="153"/>
      <c r="L264" s="154"/>
      <c r="M264" s="155" t="s">
        <v>1</v>
      </c>
      <c r="N264" s="156" t="s">
        <v>38</v>
      </c>
      <c r="O264" s="143">
        <v>0</v>
      </c>
      <c r="P264" s="143">
        <f t="shared" si="45"/>
        <v>0</v>
      </c>
      <c r="Q264" s="143">
        <v>3.3E-4</v>
      </c>
      <c r="R264" s="143">
        <f t="shared" si="46"/>
        <v>2.376E-2</v>
      </c>
      <c r="S264" s="143">
        <v>0</v>
      </c>
      <c r="T264" s="144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5" t="s">
        <v>242</v>
      </c>
      <c r="AT264" s="145" t="s">
        <v>163</v>
      </c>
      <c r="AU264" s="145" t="s">
        <v>126</v>
      </c>
      <c r="AY264" s="14" t="s">
        <v>118</v>
      </c>
      <c r="BE264" s="146">
        <f t="shared" si="48"/>
        <v>0</v>
      </c>
      <c r="BF264" s="146">
        <f t="shared" si="49"/>
        <v>0</v>
      </c>
      <c r="BG264" s="146">
        <f t="shared" si="50"/>
        <v>0</v>
      </c>
      <c r="BH264" s="146">
        <f t="shared" si="51"/>
        <v>0</v>
      </c>
      <c r="BI264" s="146">
        <f t="shared" si="52"/>
        <v>0</v>
      </c>
      <c r="BJ264" s="14" t="s">
        <v>126</v>
      </c>
      <c r="BK264" s="147">
        <f t="shared" si="53"/>
        <v>0</v>
      </c>
      <c r="BL264" s="14" t="s">
        <v>188</v>
      </c>
      <c r="BM264" s="145" t="s">
        <v>611</v>
      </c>
    </row>
    <row r="265" spans="1:65" s="2" customFormat="1" ht="24" customHeight="1">
      <c r="A265" s="26"/>
      <c r="B265" s="134"/>
      <c r="C265" s="135" t="s">
        <v>612</v>
      </c>
      <c r="D265" s="135" t="s">
        <v>121</v>
      </c>
      <c r="E265" s="136" t="s">
        <v>613</v>
      </c>
      <c r="F265" s="137" t="s">
        <v>614</v>
      </c>
      <c r="G265" s="138" t="s">
        <v>290</v>
      </c>
      <c r="H265" s="139">
        <v>983.94899999999996</v>
      </c>
      <c r="I265" s="139"/>
      <c r="J265" s="139"/>
      <c r="K265" s="140"/>
      <c r="L265" s="27"/>
      <c r="M265" s="141" t="s">
        <v>1</v>
      </c>
      <c r="N265" s="142" t="s">
        <v>38</v>
      </c>
      <c r="O265" s="143">
        <v>0</v>
      </c>
      <c r="P265" s="143">
        <f t="shared" si="45"/>
        <v>0</v>
      </c>
      <c r="Q265" s="143">
        <v>0</v>
      </c>
      <c r="R265" s="143">
        <f t="shared" si="46"/>
        <v>0</v>
      </c>
      <c r="S265" s="143">
        <v>0</v>
      </c>
      <c r="T265" s="144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5" t="s">
        <v>188</v>
      </c>
      <c r="AT265" s="145" t="s">
        <v>121</v>
      </c>
      <c r="AU265" s="145" t="s">
        <v>126</v>
      </c>
      <c r="AY265" s="14" t="s">
        <v>118</v>
      </c>
      <c r="BE265" s="146">
        <f t="shared" si="48"/>
        <v>0</v>
      </c>
      <c r="BF265" s="146">
        <f t="shared" si="49"/>
        <v>0</v>
      </c>
      <c r="BG265" s="146">
        <f t="shared" si="50"/>
        <v>0</v>
      </c>
      <c r="BH265" s="146">
        <f t="shared" si="51"/>
        <v>0</v>
      </c>
      <c r="BI265" s="146">
        <f t="shared" si="52"/>
        <v>0</v>
      </c>
      <c r="BJ265" s="14" t="s">
        <v>126</v>
      </c>
      <c r="BK265" s="147">
        <f t="shared" si="53"/>
        <v>0</v>
      </c>
      <c r="BL265" s="14" t="s">
        <v>188</v>
      </c>
      <c r="BM265" s="145" t="s">
        <v>591</v>
      </c>
    </row>
    <row r="266" spans="1:65" s="12" customFormat="1" ht="22.9" customHeight="1">
      <c r="B266" s="122"/>
      <c r="D266" s="123" t="s">
        <v>71</v>
      </c>
      <c r="E266" s="132" t="s">
        <v>615</v>
      </c>
      <c r="F266" s="132" t="s">
        <v>616</v>
      </c>
      <c r="J266" s="133"/>
      <c r="L266" s="122"/>
      <c r="M266" s="126"/>
      <c r="N266" s="127"/>
      <c r="O266" s="127"/>
      <c r="P266" s="128">
        <f>SUM(P267:P285)</f>
        <v>91.52000000000001</v>
      </c>
      <c r="Q266" s="127"/>
      <c r="R266" s="128">
        <f>SUM(R267:R285)</f>
        <v>2.8307600000000002</v>
      </c>
      <c r="S266" s="127"/>
      <c r="T266" s="129">
        <f>SUM(T267:T285)</f>
        <v>0</v>
      </c>
      <c r="AR266" s="123" t="s">
        <v>126</v>
      </c>
      <c r="AT266" s="130" t="s">
        <v>71</v>
      </c>
      <c r="AU266" s="130" t="s">
        <v>80</v>
      </c>
      <c r="AY266" s="123" t="s">
        <v>118</v>
      </c>
      <c r="BK266" s="131">
        <f>SUM(BK267:BK285)</f>
        <v>0</v>
      </c>
    </row>
    <row r="267" spans="1:65" s="2" customFormat="1" ht="16.5" customHeight="1">
      <c r="A267" s="26"/>
      <c r="B267" s="134"/>
      <c r="C267" s="135" t="s">
        <v>617</v>
      </c>
      <c r="D267" s="135" t="s">
        <v>121</v>
      </c>
      <c r="E267" s="136" t="s">
        <v>618</v>
      </c>
      <c r="F267" s="137" t="s">
        <v>619</v>
      </c>
      <c r="G267" s="138" t="s">
        <v>620</v>
      </c>
      <c r="H267" s="139">
        <v>150</v>
      </c>
      <c r="I267" s="139"/>
      <c r="J267" s="139"/>
      <c r="K267" s="140"/>
      <c r="L267" s="27"/>
      <c r="M267" s="141" t="s">
        <v>1</v>
      </c>
      <c r="N267" s="142" t="s">
        <v>38</v>
      </c>
      <c r="O267" s="143">
        <v>5.3999999999999999E-2</v>
      </c>
      <c r="P267" s="143">
        <f t="shared" ref="P267:P285" si="54">O267*H267</f>
        <v>8.1</v>
      </c>
      <c r="Q267" s="143">
        <v>2.9999999999999997E-4</v>
      </c>
      <c r="R267" s="143">
        <f t="shared" ref="R267:R285" si="55">Q267*H267</f>
        <v>4.4999999999999998E-2</v>
      </c>
      <c r="S267" s="143">
        <v>0</v>
      </c>
      <c r="T267" s="144">
        <f t="shared" ref="T267:T285" si="56"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5" t="s">
        <v>378</v>
      </c>
      <c r="AT267" s="145" t="s">
        <v>121</v>
      </c>
      <c r="AU267" s="145" t="s">
        <v>126</v>
      </c>
      <c r="AY267" s="14" t="s">
        <v>118</v>
      </c>
      <c r="BE267" s="146">
        <f t="shared" ref="BE267:BE285" si="57">IF(N267="základná",J267,0)</f>
        <v>0</v>
      </c>
      <c r="BF267" s="146">
        <f t="shared" ref="BF267:BF285" si="58">IF(N267="znížená",J267,0)</f>
        <v>0</v>
      </c>
      <c r="BG267" s="146">
        <f t="shared" ref="BG267:BG285" si="59">IF(N267="zákl. prenesená",J267,0)</f>
        <v>0</v>
      </c>
      <c r="BH267" s="146">
        <f t="shared" ref="BH267:BH285" si="60">IF(N267="zníž. prenesená",J267,0)</f>
        <v>0</v>
      </c>
      <c r="BI267" s="146">
        <f t="shared" ref="BI267:BI285" si="61">IF(N267="nulová",J267,0)</f>
        <v>0</v>
      </c>
      <c r="BJ267" s="14" t="s">
        <v>126</v>
      </c>
      <c r="BK267" s="147">
        <f t="shared" ref="BK267:BK285" si="62">ROUND(I267*H267,3)</f>
        <v>0</v>
      </c>
      <c r="BL267" s="14" t="s">
        <v>378</v>
      </c>
      <c r="BM267" s="145" t="s">
        <v>621</v>
      </c>
    </row>
    <row r="268" spans="1:65" s="2" customFormat="1" ht="36" customHeight="1">
      <c r="A268" s="26"/>
      <c r="B268" s="134"/>
      <c r="C268" s="148" t="s">
        <v>622</v>
      </c>
      <c r="D268" s="148" t="s">
        <v>163</v>
      </c>
      <c r="E268" s="149" t="s">
        <v>623</v>
      </c>
      <c r="F268" s="150" t="s">
        <v>624</v>
      </c>
      <c r="G268" s="151" t="s">
        <v>131</v>
      </c>
      <c r="H268" s="152">
        <v>952</v>
      </c>
      <c r="I268" s="152"/>
      <c r="J268" s="152"/>
      <c r="K268" s="153"/>
      <c r="L268" s="154"/>
      <c r="M268" s="155" t="s">
        <v>1</v>
      </c>
      <c r="N268" s="156" t="s">
        <v>38</v>
      </c>
      <c r="O268" s="143">
        <v>0</v>
      </c>
      <c r="P268" s="143">
        <f t="shared" si="54"/>
        <v>0</v>
      </c>
      <c r="Q268" s="143">
        <v>0</v>
      </c>
      <c r="R268" s="143">
        <f t="shared" si="55"/>
        <v>0</v>
      </c>
      <c r="S268" s="143">
        <v>0</v>
      </c>
      <c r="T268" s="144">
        <f t="shared" si="56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5" t="s">
        <v>625</v>
      </c>
      <c r="AT268" s="145" t="s">
        <v>163</v>
      </c>
      <c r="AU268" s="145" t="s">
        <v>126</v>
      </c>
      <c r="AY268" s="14" t="s">
        <v>118</v>
      </c>
      <c r="BE268" s="146">
        <f t="shared" si="57"/>
        <v>0</v>
      </c>
      <c r="BF268" s="146">
        <f t="shared" si="58"/>
        <v>0</v>
      </c>
      <c r="BG268" s="146">
        <f t="shared" si="59"/>
        <v>0</v>
      </c>
      <c r="BH268" s="146">
        <f t="shared" si="60"/>
        <v>0</v>
      </c>
      <c r="BI268" s="146">
        <f t="shared" si="61"/>
        <v>0</v>
      </c>
      <c r="BJ268" s="14" t="s">
        <v>126</v>
      </c>
      <c r="BK268" s="147">
        <f t="shared" si="62"/>
        <v>0</v>
      </c>
      <c r="BL268" s="14" t="s">
        <v>378</v>
      </c>
      <c r="BM268" s="145" t="s">
        <v>626</v>
      </c>
    </row>
    <row r="269" spans="1:65" s="2" customFormat="1" ht="24" customHeight="1">
      <c r="A269" s="26"/>
      <c r="B269" s="134"/>
      <c r="C269" s="135" t="s">
        <v>627</v>
      </c>
      <c r="D269" s="135" t="s">
        <v>121</v>
      </c>
      <c r="E269" s="136" t="s">
        <v>628</v>
      </c>
      <c r="F269" s="137" t="s">
        <v>629</v>
      </c>
      <c r="G269" s="138" t="s">
        <v>620</v>
      </c>
      <c r="H269" s="139">
        <v>100</v>
      </c>
      <c r="I269" s="139"/>
      <c r="J269" s="139"/>
      <c r="K269" s="140"/>
      <c r="L269" s="27"/>
      <c r="M269" s="141" t="s">
        <v>1</v>
      </c>
      <c r="N269" s="142" t="s">
        <v>38</v>
      </c>
      <c r="O269" s="143">
        <v>0.13500000000000001</v>
      </c>
      <c r="P269" s="143">
        <f t="shared" si="54"/>
        <v>13.5</v>
      </c>
      <c r="Q269" s="143">
        <v>4.4000000000000002E-4</v>
      </c>
      <c r="R269" s="143">
        <f t="shared" si="55"/>
        <v>4.4000000000000004E-2</v>
      </c>
      <c r="S269" s="143">
        <v>0</v>
      </c>
      <c r="T269" s="144">
        <f t="shared" si="56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5" t="s">
        <v>378</v>
      </c>
      <c r="AT269" s="145" t="s">
        <v>121</v>
      </c>
      <c r="AU269" s="145" t="s">
        <v>126</v>
      </c>
      <c r="AY269" s="14" t="s">
        <v>118</v>
      </c>
      <c r="BE269" s="146">
        <f t="shared" si="57"/>
        <v>0</v>
      </c>
      <c r="BF269" s="146">
        <f t="shared" si="58"/>
        <v>0</v>
      </c>
      <c r="BG269" s="146">
        <f t="shared" si="59"/>
        <v>0</v>
      </c>
      <c r="BH269" s="146">
        <f t="shared" si="60"/>
        <v>0</v>
      </c>
      <c r="BI269" s="146">
        <f t="shared" si="61"/>
        <v>0</v>
      </c>
      <c r="BJ269" s="14" t="s">
        <v>126</v>
      </c>
      <c r="BK269" s="147">
        <f t="shared" si="62"/>
        <v>0</v>
      </c>
      <c r="BL269" s="14" t="s">
        <v>378</v>
      </c>
      <c r="BM269" s="145" t="s">
        <v>630</v>
      </c>
    </row>
    <row r="270" spans="1:65" s="2" customFormat="1" ht="36" customHeight="1">
      <c r="A270" s="26"/>
      <c r="B270" s="134"/>
      <c r="C270" s="148" t="s">
        <v>631</v>
      </c>
      <c r="D270" s="148" t="s">
        <v>163</v>
      </c>
      <c r="E270" s="149" t="s">
        <v>632</v>
      </c>
      <c r="F270" s="150" t="s">
        <v>633</v>
      </c>
      <c r="G270" s="151" t="s">
        <v>131</v>
      </c>
      <c r="H270" s="152">
        <v>312</v>
      </c>
      <c r="I270" s="152"/>
      <c r="J270" s="152"/>
      <c r="K270" s="153"/>
      <c r="L270" s="154"/>
      <c r="M270" s="155" t="s">
        <v>1</v>
      </c>
      <c r="N270" s="156" t="s">
        <v>38</v>
      </c>
      <c r="O270" s="143">
        <v>0</v>
      </c>
      <c r="P270" s="143">
        <f t="shared" si="54"/>
        <v>0</v>
      </c>
      <c r="Q270" s="143">
        <v>5.0000000000000002E-5</v>
      </c>
      <c r="R270" s="143">
        <f t="shared" si="55"/>
        <v>1.5600000000000001E-2</v>
      </c>
      <c r="S270" s="143">
        <v>0</v>
      </c>
      <c r="T270" s="144">
        <f t="shared" si="56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5" t="s">
        <v>153</v>
      </c>
      <c r="AT270" s="145" t="s">
        <v>163</v>
      </c>
      <c r="AU270" s="145" t="s">
        <v>126</v>
      </c>
      <c r="AY270" s="14" t="s">
        <v>118</v>
      </c>
      <c r="BE270" s="146">
        <f t="shared" si="57"/>
        <v>0</v>
      </c>
      <c r="BF270" s="146">
        <f t="shared" si="58"/>
        <v>0</v>
      </c>
      <c r="BG270" s="146">
        <f t="shared" si="59"/>
        <v>0</v>
      </c>
      <c r="BH270" s="146">
        <f t="shared" si="60"/>
        <v>0</v>
      </c>
      <c r="BI270" s="146">
        <f t="shared" si="61"/>
        <v>0</v>
      </c>
      <c r="BJ270" s="14" t="s">
        <v>126</v>
      </c>
      <c r="BK270" s="147">
        <f t="shared" si="62"/>
        <v>0</v>
      </c>
      <c r="BL270" s="14" t="s">
        <v>125</v>
      </c>
      <c r="BM270" s="145" t="s">
        <v>634</v>
      </c>
    </row>
    <row r="271" spans="1:65" s="2" customFormat="1" ht="36" customHeight="1">
      <c r="A271" s="26"/>
      <c r="B271" s="134"/>
      <c r="C271" s="148" t="s">
        <v>405</v>
      </c>
      <c r="D271" s="148" t="s">
        <v>163</v>
      </c>
      <c r="E271" s="149" t="s">
        <v>635</v>
      </c>
      <c r="F271" s="150" t="s">
        <v>636</v>
      </c>
      <c r="G271" s="151" t="s">
        <v>131</v>
      </c>
      <c r="H271" s="152">
        <v>360</v>
      </c>
      <c r="I271" s="152"/>
      <c r="J271" s="152"/>
      <c r="K271" s="153"/>
      <c r="L271" s="154"/>
      <c r="M271" s="155" t="s">
        <v>1</v>
      </c>
      <c r="N271" s="156" t="s">
        <v>38</v>
      </c>
      <c r="O271" s="143">
        <v>0</v>
      </c>
      <c r="P271" s="143">
        <f t="shared" si="54"/>
        <v>0</v>
      </c>
      <c r="Q271" s="143">
        <v>5.0000000000000002E-5</v>
      </c>
      <c r="R271" s="143">
        <f t="shared" si="55"/>
        <v>1.8000000000000002E-2</v>
      </c>
      <c r="S271" s="143">
        <v>0</v>
      </c>
      <c r="T271" s="144">
        <f t="shared" si="56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5" t="s">
        <v>153</v>
      </c>
      <c r="AT271" s="145" t="s">
        <v>163</v>
      </c>
      <c r="AU271" s="145" t="s">
        <v>126</v>
      </c>
      <c r="AY271" s="14" t="s">
        <v>118</v>
      </c>
      <c r="BE271" s="146">
        <f t="shared" si="57"/>
        <v>0</v>
      </c>
      <c r="BF271" s="146">
        <f t="shared" si="58"/>
        <v>0</v>
      </c>
      <c r="BG271" s="146">
        <f t="shared" si="59"/>
        <v>0</v>
      </c>
      <c r="BH271" s="146">
        <f t="shared" si="60"/>
        <v>0</v>
      </c>
      <c r="BI271" s="146">
        <f t="shared" si="61"/>
        <v>0</v>
      </c>
      <c r="BJ271" s="14" t="s">
        <v>126</v>
      </c>
      <c r="BK271" s="147">
        <f t="shared" si="62"/>
        <v>0</v>
      </c>
      <c r="BL271" s="14" t="s">
        <v>125</v>
      </c>
      <c r="BM271" s="145" t="s">
        <v>637</v>
      </c>
    </row>
    <row r="272" spans="1:65" s="2" customFormat="1" ht="24" customHeight="1">
      <c r="A272" s="26"/>
      <c r="B272" s="134"/>
      <c r="C272" s="148" t="s">
        <v>638</v>
      </c>
      <c r="D272" s="148" t="s">
        <v>163</v>
      </c>
      <c r="E272" s="149" t="s">
        <v>639</v>
      </c>
      <c r="F272" s="150" t="s">
        <v>640</v>
      </c>
      <c r="G272" s="151" t="s">
        <v>131</v>
      </c>
      <c r="H272" s="152">
        <v>140</v>
      </c>
      <c r="I272" s="152"/>
      <c r="J272" s="152"/>
      <c r="K272" s="153"/>
      <c r="L272" s="154"/>
      <c r="M272" s="155" t="s">
        <v>1</v>
      </c>
      <c r="N272" s="156" t="s">
        <v>38</v>
      </c>
      <c r="O272" s="143">
        <v>0</v>
      </c>
      <c r="P272" s="143">
        <f t="shared" si="54"/>
        <v>0</v>
      </c>
      <c r="Q272" s="143">
        <v>3.2000000000000003E-4</v>
      </c>
      <c r="R272" s="143">
        <f t="shared" si="55"/>
        <v>4.4800000000000006E-2</v>
      </c>
      <c r="S272" s="143">
        <v>0</v>
      </c>
      <c r="T272" s="144">
        <f t="shared" si="56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5" t="s">
        <v>242</v>
      </c>
      <c r="AT272" s="145" t="s">
        <v>163</v>
      </c>
      <c r="AU272" s="145" t="s">
        <v>126</v>
      </c>
      <c r="AY272" s="14" t="s">
        <v>118</v>
      </c>
      <c r="BE272" s="146">
        <f t="shared" si="57"/>
        <v>0</v>
      </c>
      <c r="BF272" s="146">
        <f t="shared" si="58"/>
        <v>0</v>
      </c>
      <c r="BG272" s="146">
        <f t="shared" si="59"/>
        <v>0</v>
      </c>
      <c r="BH272" s="146">
        <f t="shared" si="60"/>
        <v>0</v>
      </c>
      <c r="BI272" s="146">
        <f t="shared" si="61"/>
        <v>0</v>
      </c>
      <c r="BJ272" s="14" t="s">
        <v>126</v>
      </c>
      <c r="BK272" s="147">
        <f t="shared" si="62"/>
        <v>0</v>
      </c>
      <c r="BL272" s="14" t="s">
        <v>188</v>
      </c>
      <c r="BM272" s="145" t="s">
        <v>641</v>
      </c>
    </row>
    <row r="273" spans="1:65" s="2" customFormat="1" ht="36" customHeight="1">
      <c r="A273" s="26"/>
      <c r="B273" s="134"/>
      <c r="C273" s="148" t="s">
        <v>642</v>
      </c>
      <c r="D273" s="148" t="s">
        <v>163</v>
      </c>
      <c r="E273" s="149" t="s">
        <v>643</v>
      </c>
      <c r="F273" s="150" t="s">
        <v>644</v>
      </c>
      <c r="G273" s="151" t="s">
        <v>131</v>
      </c>
      <c r="H273" s="152">
        <v>140</v>
      </c>
      <c r="I273" s="152"/>
      <c r="J273" s="152"/>
      <c r="K273" s="153"/>
      <c r="L273" s="154"/>
      <c r="M273" s="155" t="s">
        <v>1</v>
      </c>
      <c r="N273" s="156" t="s">
        <v>38</v>
      </c>
      <c r="O273" s="143">
        <v>0</v>
      </c>
      <c r="P273" s="143">
        <f t="shared" si="54"/>
        <v>0</v>
      </c>
      <c r="Q273" s="143">
        <v>7.3999999999999999E-4</v>
      </c>
      <c r="R273" s="143">
        <f t="shared" si="55"/>
        <v>0.1036</v>
      </c>
      <c r="S273" s="143">
        <v>0</v>
      </c>
      <c r="T273" s="144">
        <f t="shared" si="56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5" t="s">
        <v>242</v>
      </c>
      <c r="AT273" s="145" t="s">
        <v>163</v>
      </c>
      <c r="AU273" s="145" t="s">
        <v>126</v>
      </c>
      <c r="AY273" s="14" t="s">
        <v>118</v>
      </c>
      <c r="BE273" s="146">
        <f t="shared" si="57"/>
        <v>0</v>
      </c>
      <c r="BF273" s="146">
        <f t="shared" si="58"/>
        <v>0</v>
      </c>
      <c r="BG273" s="146">
        <f t="shared" si="59"/>
        <v>0</v>
      </c>
      <c r="BH273" s="146">
        <f t="shared" si="60"/>
        <v>0</v>
      </c>
      <c r="BI273" s="146">
        <f t="shared" si="61"/>
        <v>0</v>
      </c>
      <c r="BJ273" s="14" t="s">
        <v>126</v>
      </c>
      <c r="BK273" s="147">
        <f t="shared" si="62"/>
        <v>0</v>
      </c>
      <c r="BL273" s="14" t="s">
        <v>188</v>
      </c>
      <c r="BM273" s="145" t="s">
        <v>645</v>
      </c>
    </row>
    <row r="274" spans="1:65" s="2" customFormat="1" ht="24" customHeight="1">
      <c r="A274" s="26"/>
      <c r="B274" s="134"/>
      <c r="C274" s="135" t="s">
        <v>646</v>
      </c>
      <c r="D274" s="135" t="s">
        <v>121</v>
      </c>
      <c r="E274" s="136" t="s">
        <v>647</v>
      </c>
      <c r="F274" s="137" t="s">
        <v>648</v>
      </c>
      <c r="G274" s="138" t="s">
        <v>131</v>
      </c>
      <c r="H274" s="139">
        <v>200</v>
      </c>
      <c r="I274" s="139"/>
      <c r="J274" s="139"/>
      <c r="K274" s="140"/>
      <c r="L274" s="27"/>
      <c r="M274" s="141" t="s">
        <v>1</v>
      </c>
      <c r="N274" s="142" t="s">
        <v>38</v>
      </c>
      <c r="O274" s="143">
        <v>0.23632</v>
      </c>
      <c r="P274" s="143">
        <f t="shared" si="54"/>
        <v>47.264000000000003</v>
      </c>
      <c r="Q274" s="143">
        <v>6.0000000000000002E-5</v>
      </c>
      <c r="R274" s="143">
        <f t="shared" si="55"/>
        <v>1.2E-2</v>
      </c>
      <c r="S274" s="143">
        <v>0</v>
      </c>
      <c r="T274" s="144">
        <f t="shared" si="56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5" t="s">
        <v>188</v>
      </c>
      <c r="AT274" s="145" t="s">
        <v>121</v>
      </c>
      <c r="AU274" s="145" t="s">
        <v>126</v>
      </c>
      <c r="AY274" s="14" t="s">
        <v>118</v>
      </c>
      <c r="BE274" s="146">
        <f t="shared" si="57"/>
        <v>0</v>
      </c>
      <c r="BF274" s="146">
        <f t="shared" si="58"/>
        <v>0</v>
      </c>
      <c r="BG274" s="146">
        <f t="shared" si="59"/>
        <v>0</v>
      </c>
      <c r="BH274" s="146">
        <f t="shared" si="60"/>
        <v>0</v>
      </c>
      <c r="BI274" s="146">
        <f t="shared" si="61"/>
        <v>0</v>
      </c>
      <c r="BJ274" s="14" t="s">
        <v>126</v>
      </c>
      <c r="BK274" s="147">
        <f t="shared" si="62"/>
        <v>0</v>
      </c>
      <c r="BL274" s="14" t="s">
        <v>188</v>
      </c>
      <c r="BM274" s="145" t="s">
        <v>649</v>
      </c>
    </row>
    <row r="275" spans="1:65" s="2" customFormat="1" ht="24" customHeight="1">
      <c r="A275" s="26"/>
      <c r="B275" s="134"/>
      <c r="C275" s="148" t="s">
        <v>650</v>
      </c>
      <c r="D275" s="148" t="s">
        <v>163</v>
      </c>
      <c r="E275" s="149" t="s">
        <v>651</v>
      </c>
      <c r="F275" s="150" t="s">
        <v>704</v>
      </c>
      <c r="G275" s="151" t="s">
        <v>131</v>
      </c>
      <c r="H275" s="152">
        <v>80</v>
      </c>
      <c r="I275" s="152"/>
      <c r="J275" s="152"/>
      <c r="K275" s="153"/>
      <c r="L275" s="154"/>
      <c r="M275" s="155" t="s">
        <v>1</v>
      </c>
      <c r="N275" s="156" t="s">
        <v>38</v>
      </c>
      <c r="O275" s="143">
        <v>0</v>
      </c>
      <c r="P275" s="143">
        <f t="shared" si="54"/>
        <v>0</v>
      </c>
      <c r="Q275" s="143">
        <v>8.9999999999999998E-4</v>
      </c>
      <c r="R275" s="143">
        <f t="shared" si="55"/>
        <v>7.1999999999999995E-2</v>
      </c>
      <c r="S275" s="143">
        <v>0</v>
      </c>
      <c r="T275" s="144">
        <f t="shared" si="56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5" t="s">
        <v>242</v>
      </c>
      <c r="AT275" s="145" t="s">
        <v>163</v>
      </c>
      <c r="AU275" s="145" t="s">
        <v>126</v>
      </c>
      <c r="AY275" s="14" t="s">
        <v>118</v>
      </c>
      <c r="BE275" s="146">
        <f t="shared" si="57"/>
        <v>0</v>
      </c>
      <c r="BF275" s="146">
        <f t="shared" si="58"/>
        <v>0</v>
      </c>
      <c r="BG275" s="146">
        <f t="shared" si="59"/>
        <v>0</v>
      </c>
      <c r="BH275" s="146">
        <f t="shared" si="60"/>
        <v>0</v>
      </c>
      <c r="BI275" s="146">
        <f t="shared" si="61"/>
        <v>0</v>
      </c>
      <c r="BJ275" s="14" t="s">
        <v>126</v>
      </c>
      <c r="BK275" s="147">
        <f t="shared" si="62"/>
        <v>0</v>
      </c>
      <c r="BL275" s="14" t="s">
        <v>188</v>
      </c>
      <c r="BM275" s="145" t="s">
        <v>652</v>
      </c>
    </row>
    <row r="276" spans="1:65" s="2" customFormat="1" ht="24" customHeight="1">
      <c r="A276" s="26"/>
      <c r="B276" s="134"/>
      <c r="C276" s="148" t="s">
        <v>653</v>
      </c>
      <c r="D276" s="148" t="s">
        <v>163</v>
      </c>
      <c r="E276" s="149" t="s">
        <v>654</v>
      </c>
      <c r="F276" s="150" t="s">
        <v>705</v>
      </c>
      <c r="G276" s="151" t="s">
        <v>131</v>
      </c>
      <c r="H276" s="152">
        <v>72</v>
      </c>
      <c r="I276" s="152"/>
      <c r="J276" s="152"/>
      <c r="K276" s="153"/>
      <c r="L276" s="154"/>
      <c r="M276" s="155" t="s">
        <v>1</v>
      </c>
      <c r="N276" s="156" t="s">
        <v>38</v>
      </c>
      <c r="O276" s="143">
        <v>0</v>
      </c>
      <c r="P276" s="143">
        <f t="shared" si="54"/>
        <v>0</v>
      </c>
      <c r="Q276" s="143">
        <v>4.1999999999999997E-3</v>
      </c>
      <c r="R276" s="143">
        <f t="shared" si="55"/>
        <v>0.3024</v>
      </c>
      <c r="S276" s="143">
        <v>0</v>
      </c>
      <c r="T276" s="144">
        <f t="shared" si="56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5" t="s">
        <v>242</v>
      </c>
      <c r="AT276" s="145" t="s">
        <v>163</v>
      </c>
      <c r="AU276" s="145" t="s">
        <v>126</v>
      </c>
      <c r="AY276" s="14" t="s">
        <v>118</v>
      </c>
      <c r="BE276" s="146">
        <f t="shared" si="57"/>
        <v>0</v>
      </c>
      <c r="BF276" s="146">
        <f t="shared" si="58"/>
        <v>0</v>
      </c>
      <c r="BG276" s="146">
        <f t="shared" si="59"/>
        <v>0</v>
      </c>
      <c r="BH276" s="146">
        <f t="shared" si="60"/>
        <v>0</v>
      </c>
      <c r="BI276" s="146">
        <f t="shared" si="61"/>
        <v>0</v>
      </c>
      <c r="BJ276" s="14" t="s">
        <v>126</v>
      </c>
      <c r="BK276" s="147">
        <f t="shared" si="62"/>
        <v>0</v>
      </c>
      <c r="BL276" s="14" t="s">
        <v>188</v>
      </c>
      <c r="BM276" s="145" t="s">
        <v>655</v>
      </c>
    </row>
    <row r="277" spans="1:65" s="2" customFormat="1" ht="24" customHeight="1">
      <c r="A277" s="26"/>
      <c r="B277" s="134"/>
      <c r="C277" s="135" t="s">
        <v>656</v>
      </c>
      <c r="D277" s="135" t="s">
        <v>121</v>
      </c>
      <c r="E277" s="136" t="s">
        <v>657</v>
      </c>
      <c r="F277" s="137" t="s">
        <v>658</v>
      </c>
      <c r="G277" s="138" t="s">
        <v>137</v>
      </c>
      <c r="H277" s="139">
        <v>96</v>
      </c>
      <c r="I277" s="139"/>
      <c r="J277" s="139"/>
      <c r="K277" s="140"/>
      <c r="L277" s="27"/>
      <c r="M277" s="141" t="s">
        <v>1</v>
      </c>
      <c r="N277" s="142" t="s">
        <v>38</v>
      </c>
      <c r="O277" s="143">
        <v>0.23599999999999999</v>
      </c>
      <c r="P277" s="143">
        <f t="shared" si="54"/>
        <v>22.655999999999999</v>
      </c>
      <c r="Q277" s="143">
        <v>6.0000000000000002E-5</v>
      </c>
      <c r="R277" s="143">
        <f t="shared" si="55"/>
        <v>5.7600000000000004E-3</v>
      </c>
      <c r="S277" s="143">
        <v>0</v>
      </c>
      <c r="T277" s="144">
        <f t="shared" si="56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5" t="s">
        <v>188</v>
      </c>
      <c r="AT277" s="145" t="s">
        <v>121</v>
      </c>
      <c r="AU277" s="145" t="s">
        <v>126</v>
      </c>
      <c r="AY277" s="14" t="s">
        <v>118</v>
      </c>
      <c r="BE277" s="146">
        <f t="shared" si="57"/>
        <v>0</v>
      </c>
      <c r="BF277" s="146">
        <f t="shared" si="58"/>
        <v>0</v>
      </c>
      <c r="BG277" s="146">
        <f t="shared" si="59"/>
        <v>0</v>
      </c>
      <c r="BH277" s="146">
        <f t="shared" si="60"/>
        <v>0</v>
      </c>
      <c r="BI277" s="146">
        <f t="shared" si="61"/>
        <v>0</v>
      </c>
      <c r="BJ277" s="14" t="s">
        <v>126</v>
      </c>
      <c r="BK277" s="147">
        <f t="shared" si="62"/>
        <v>0</v>
      </c>
      <c r="BL277" s="14" t="s">
        <v>188</v>
      </c>
      <c r="BM277" s="145" t="s">
        <v>659</v>
      </c>
    </row>
    <row r="278" spans="1:65" s="2" customFormat="1" ht="24" customHeight="1">
      <c r="A278" s="26"/>
      <c r="B278" s="134"/>
      <c r="C278" s="148" t="s">
        <v>660</v>
      </c>
      <c r="D278" s="148" t="s">
        <v>163</v>
      </c>
      <c r="E278" s="149" t="s">
        <v>661</v>
      </c>
      <c r="F278" s="150" t="s">
        <v>662</v>
      </c>
      <c r="G278" s="151" t="s">
        <v>137</v>
      </c>
      <c r="H278" s="152">
        <v>96</v>
      </c>
      <c r="I278" s="152"/>
      <c r="J278" s="152"/>
      <c r="K278" s="153"/>
      <c r="L278" s="154"/>
      <c r="M278" s="155" t="s">
        <v>1</v>
      </c>
      <c r="N278" s="156" t="s">
        <v>38</v>
      </c>
      <c r="O278" s="143">
        <v>0</v>
      </c>
      <c r="P278" s="143">
        <f t="shared" si="54"/>
        <v>0</v>
      </c>
      <c r="Q278" s="143">
        <v>1.9599999999999999E-2</v>
      </c>
      <c r="R278" s="143">
        <f t="shared" si="55"/>
        <v>1.8815999999999999</v>
      </c>
      <c r="S278" s="143">
        <v>0</v>
      </c>
      <c r="T278" s="144">
        <f t="shared" si="56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5" t="s">
        <v>242</v>
      </c>
      <c r="AT278" s="145" t="s">
        <v>163</v>
      </c>
      <c r="AU278" s="145" t="s">
        <v>126</v>
      </c>
      <c r="AY278" s="14" t="s">
        <v>118</v>
      </c>
      <c r="BE278" s="146">
        <f t="shared" si="57"/>
        <v>0</v>
      </c>
      <c r="BF278" s="146">
        <f t="shared" si="58"/>
        <v>0</v>
      </c>
      <c r="BG278" s="146">
        <f t="shared" si="59"/>
        <v>0</v>
      </c>
      <c r="BH278" s="146">
        <f t="shared" si="60"/>
        <v>0</v>
      </c>
      <c r="BI278" s="146">
        <f t="shared" si="61"/>
        <v>0</v>
      </c>
      <c r="BJ278" s="14" t="s">
        <v>126</v>
      </c>
      <c r="BK278" s="147">
        <f t="shared" si="62"/>
        <v>0</v>
      </c>
      <c r="BL278" s="14" t="s">
        <v>188</v>
      </c>
      <c r="BM278" s="145" t="s">
        <v>663</v>
      </c>
    </row>
    <row r="279" spans="1:65" s="2" customFormat="1" ht="24" customHeight="1">
      <c r="A279" s="26"/>
      <c r="B279" s="134"/>
      <c r="C279" s="148" t="s">
        <v>664</v>
      </c>
      <c r="D279" s="148" t="s">
        <v>163</v>
      </c>
      <c r="E279" s="149" t="s">
        <v>665</v>
      </c>
      <c r="F279" s="150" t="s">
        <v>666</v>
      </c>
      <c r="G279" s="151" t="s">
        <v>131</v>
      </c>
      <c r="H279" s="152">
        <v>500</v>
      </c>
      <c r="I279" s="152"/>
      <c r="J279" s="152"/>
      <c r="K279" s="153"/>
      <c r="L279" s="154"/>
      <c r="M279" s="155" t="s">
        <v>1</v>
      </c>
      <c r="N279" s="156" t="s">
        <v>38</v>
      </c>
      <c r="O279" s="143">
        <v>0</v>
      </c>
      <c r="P279" s="143">
        <f t="shared" si="54"/>
        <v>0</v>
      </c>
      <c r="Q279" s="143">
        <v>6.0000000000000002E-5</v>
      </c>
      <c r="R279" s="143">
        <f t="shared" si="55"/>
        <v>3.0000000000000002E-2</v>
      </c>
      <c r="S279" s="143">
        <v>0</v>
      </c>
      <c r="T279" s="144">
        <f t="shared" si="56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5" t="s">
        <v>242</v>
      </c>
      <c r="AT279" s="145" t="s">
        <v>163</v>
      </c>
      <c r="AU279" s="145" t="s">
        <v>126</v>
      </c>
      <c r="AY279" s="14" t="s">
        <v>118</v>
      </c>
      <c r="BE279" s="146">
        <f t="shared" si="57"/>
        <v>0</v>
      </c>
      <c r="BF279" s="146">
        <f t="shared" si="58"/>
        <v>0</v>
      </c>
      <c r="BG279" s="146">
        <f t="shared" si="59"/>
        <v>0</v>
      </c>
      <c r="BH279" s="146">
        <f t="shared" si="60"/>
        <v>0</v>
      </c>
      <c r="BI279" s="146">
        <f t="shared" si="61"/>
        <v>0</v>
      </c>
      <c r="BJ279" s="14" t="s">
        <v>126</v>
      </c>
      <c r="BK279" s="147">
        <f t="shared" si="62"/>
        <v>0</v>
      </c>
      <c r="BL279" s="14" t="s">
        <v>188</v>
      </c>
      <c r="BM279" s="145" t="s">
        <v>667</v>
      </c>
    </row>
    <row r="280" spans="1:65" s="2" customFormat="1" ht="24" customHeight="1">
      <c r="A280" s="26"/>
      <c r="B280" s="134"/>
      <c r="C280" s="148" t="s">
        <v>668</v>
      </c>
      <c r="D280" s="148" t="s">
        <v>163</v>
      </c>
      <c r="E280" s="149" t="s">
        <v>669</v>
      </c>
      <c r="F280" s="150" t="s">
        <v>670</v>
      </c>
      <c r="G280" s="151" t="s">
        <v>671</v>
      </c>
      <c r="H280" s="152">
        <v>10</v>
      </c>
      <c r="I280" s="152"/>
      <c r="J280" s="152"/>
      <c r="K280" s="153"/>
      <c r="L280" s="154"/>
      <c r="M280" s="155" t="s">
        <v>1</v>
      </c>
      <c r="N280" s="156" t="s">
        <v>38</v>
      </c>
      <c r="O280" s="143">
        <v>0</v>
      </c>
      <c r="P280" s="143">
        <f t="shared" si="54"/>
        <v>0</v>
      </c>
      <c r="Q280" s="143">
        <v>3.5999999999999999E-3</v>
      </c>
      <c r="R280" s="143">
        <f t="shared" si="55"/>
        <v>3.5999999999999997E-2</v>
      </c>
      <c r="S280" s="143">
        <v>0</v>
      </c>
      <c r="T280" s="144">
        <f t="shared" si="56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5" t="s">
        <v>242</v>
      </c>
      <c r="AT280" s="145" t="s">
        <v>163</v>
      </c>
      <c r="AU280" s="145" t="s">
        <v>126</v>
      </c>
      <c r="AY280" s="14" t="s">
        <v>118</v>
      </c>
      <c r="BE280" s="146">
        <f t="shared" si="57"/>
        <v>0</v>
      </c>
      <c r="BF280" s="146">
        <f t="shared" si="58"/>
        <v>0</v>
      </c>
      <c r="BG280" s="146">
        <f t="shared" si="59"/>
        <v>0</v>
      </c>
      <c r="BH280" s="146">
        <f t="shared" si="60"/>
        <v>0</v>
      </c>
      <c r="BI280" s="146">
        <f t="shared" si="61"/>
        <v>0</v>
      </c>
      <c r="BJ280" s="14" t="s">
        <v>126</v>
      </c>
      <c r="BK280" s="147">
        <f t="shared" si="62"/>
        <v>0</v>
      </c>
      <c r="BL280" s="14" t="s">
        <v>188</v>
      </c>
      <c r="BM280" s="145" t="s">
        <v>672</v>
      </c>
    </row>
    <row r="281" spans="1:65" s="2" customFormat="1" ht="24" customHeight="1">
      <c r="A281" s="26"/>
      <c r="B281" s="134"/>
      <c r="C281" s="148" t="s">
        <v>673</v>
      </c>
      <c r="D281" s="148" t="s">
        <v>163</v>
      </c>
      <c r="E281" s="149" t="s">
        <v>674</v>
      </c>
      <c r="F281" s="150" t="s">
        <v>675</v>
      </c>
      <c r="G281" s="151" t="s">
        <v>156</v>
      </c>
      <c r="H281" s="152">
        <v>400</v>
      </c>
      <c r="I281" s="152"/>
      <c r="J281" s="152"/>
      <c r="K281" s="153"/>
      <c r="L281" s="154"/>
      <c r="M281" s="155" t="s">
        <v>1</v>
      </c>
      <c r="N281" s="156" t="s">
        <v>38</v>
      </c>
      <c r="O281" s="143">
        <v>0</v>
      </c>
      <c r="P281" s="143">
        <f t="shared" si="54"/>
        <v>0</v>
      </c>
      <c r="Q281" s="143">
        <v>5.5000000000000003E-4</v>
      </c>
      <c r="R281" s="143">
        <f t="shared" si="55"/>
        <v>0.22</v>
      </c>
      <c r="S281" s="143">
        <v>0</v>
      </c>
      <c r="T281" s="144">
        <f t="shared" si="56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5" t="s">
        <v>242</v>
      </c>
      <c r="AT281" s="145" t="s">
        <v>163</v>
      </c>
      <c r="AU281" s="145" t="s">
        <v>126</v>
      </c>
      <c r="AY281" s="14" t="s">
        <v>118</v>
      </c>
      <c r="BE281" s="146">
        <f t="shared" si="57"/>
        <v>0</v>
      </c>
      <c r="BF281" s="146">
        <f t="shared" si="58"/>
        <v>0</v>
      </c>
      <c r="BG281" s="146">
        <f t="shared" si="59"/>
        <v>0</v>
      </c>
      <c r="BH281" s="146">
        <f t="shared" si="60"/>
        <v>0</v>
      </c>
      <c r="BI281" s="146">
        <f t="shared" si="61"/>
        <v>0</v>
      </c>
      <c r="BJ281" s="14" t="s">
        <v>126</v>
      </c>
      <c r="BK281" s="147">
        <f t="shared" si="62"/>
        <v>0</v>
      </c>
      <c r="BL281" s="14" t="s">
        <v>188</v>
      </c>
      <c r="BM281" s="145" t="s">
        <v>676</v>
      </c>
    </row>
    <row r="282" spans="1:65" s="2" customFormat="1" ht="16.5" customHeight="1">
      <c r="A282" s="26"/>
      <c r="B282" s="134"/>
      <c r="C282" s="148" t="s">
        <v>677</v>
      </c>
      <c r="D282" s="148" t="s">
        <v>163</v>
      </c>
      <c r="E282" s="149" t="s">
        <v>678</v>
      </c>
      <c r="F282" s="150" t="s">
        <v>679</v>
      </c>
      <c r="G282" s="151" t="s">
        <v>680</v>
      </c>
      <c r="H282" s="152">
        <v>20</v>
      </c>
      <c r="I282" s="152"/>
      <c r="J282" s="152"/>
      <c r="K282" s="153"/>
      <c r="L282" s="154"/>
      <c r="M282" s="155" t="s">
        <v>1</v>
      </c>
      <c r="N282" s="156" t="s">
        <v>38</v>
      </c>
      <c r="O282" s="143">
        <v>0</v>
      </c>
      <c r="P282" s="143">
        <f t="shared" si="54"/>
        <v>0</v>
      </c>
      <c r="Q282" s="143">
        <v>0</v>
      </c>
      <c r="R282" s="143">
        <f t="shared" si="55"/>
        <v>0</v>
      </c>
      <c r="S282" s="143">
        <v>0</v>
      </c>
      <c r="T282" s="144">
        <f t="shared" si="56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5" t="s">
        <v>242</v>
      </c>
      <c r="AT282" s="145" t="s">
        <v>163</v>
      </c>
      <c r="AU282" s="145" t="s">
        <v>126</v>
      </c>
      <c r="AY282" s="14" t="s">
        <v>118</v>
      </c>
      <c r="BE282" s="146">
        <f t="shared" si="57"/>
        <v>0</v>
      </c>
      <c r="BF282" s="146">
        <f t="shared" si="58"/>
        <v>0</v>
      </c>
      <c r="BG282" s="146">
        <f t="shared" si="59"/>
        <v>0</v>
      </c>
      <c r="BH282" s="146">
        <f t="shared" si="60"/>
        <v>0</v>
      </c>
      <c r="BI282" s="146">
        <f t="shared" si="61"/>
        <v>0</v>
      </c>
      <c r="BJ282" s="14" t="s">
        <v>126</v>
      </c>
      <c r="BK282" s="147">
        <f t="shared" si="62"/>
        <v>0</v>
      </c>
      <c r="BL282" s="14" t="s">
        <v>188</v>
      </c>
      <c r="BM282" s="145" t="s">
        <v>681</v>
      </c>
    </row>
    <row r="283" spans="1:65" s="2" customFormat="1" ht="24" customHeight="1">
      <c r="A283" s="26"/>
      <c r="B283" s="134"/>
      <c r="C283" s="148" t="s">
        <v>682</v>
      </c>
      <c r="D283" s="148" t="s">
        <v>163</v>
      </c>
      <c r="E283" s="149" t="s">
        <v>683</v>
      </c>
      <c r="F283" s="150" t="s">
        <v>684</v>
      </c>
      <c r="G283" s="151" t="s">
        <v>685</v>
      </c>
      <c r="H283" s="152">
        <v>13</v>
      </c>
      <c r="I283" s="152"/>
      <c r="J283" s="152"/>
      <c r="K283" s="153"/>
      <c r="L283" s="154"/>
      <c r="M283" s="155" t="s">
        <v>1</v>
      </c>
      <c r="N283" s="156" t="s">
        <v>38</v>
      </c>
      <c r="O283" s="143">
        <v>0</v>
      </c>
      <c r="P283" s="143">
        <f t="shared" si="54"/>
        <v>0</v>
      </c>
      <c r="Q283" s="143">
        <v>0</v>
      </c>
      <c r="R283" s="143">
        <f t="shared" si="55"/>
        <v>0</v>
      </c>
      <c r="S283" s="143">
        <v>0</v>
      </c>
      <c r="T283" s="144">
        <f t="shared" si="56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45" t="s">
        <v>242</v>
      </c>
      <c r="AT283" s="145" t="s">
        <v>163</v>
      </c>
      <c r="AU283" s="145" t="s">
        <v>126</v>
      </c>
      <c r="AY283" s="14" t="s">
        <v>118</v>
      </c>
      <c r="BE283" s="146">
        <f t="shared" si="57"/>
        <v>0</v>
      </c>
      <c r="BF283" s="146">
        <f t="shared" si="58"/>
        <v>0</v>
      </c>
      <c r="BG283" s="146">
        <f t="shared" si="59"/>
        <v>0</v>
      </c>
      <c r="BH283" s="146">
        <f t="shared" si="60"/>
        <v>0</v>
      </c>
      <c r="BI283" s="146">
        <f t="shared" si="61"/>
        <v>0</v>
      </c>
      <c r="BJ283" s="14" t="s">
        <v>126</v>
      </c>
      <c r="BK283" s="147">
        <f t="shared" si="62"/>
        <v>0</v>
      </c>
      <c r="BL283" s="14" t="s">
        <v>188</v>
      </c>
      <c r="BM283" s="145" t="s">
        <v>686</v>
      </c>
    </row>
    <row r="284" spans="1:65" s="2" customFormat="1" ht="16.5" customHeight="1">
      <c r="A284" s="26"/>
      <c r="B284" s="134"/>
      <c r="C284" s="148" t="s">
        <v>687</v>
      </c>
      <c r="D284" s="148" t="s">
        <v>163</v>
      </c>
      <c r="E284" s="149" t="s">
        <v>688</v>
      </c>
      <c r="F284" s="150" t="s">
        <v>689</v>
      </c>
      <c r="G284" s="151" t="s">
        <v>131</v>
      </c>
      <c r="H284" s="152">
        <v>10</v>
      </c>
      <c r="I284" s="152"/>
      <c r="J284" s="152"/>
      <c r="K284" s="153"/>
      <c r="L284" s="154"/>
      <c r="M284" s="155" t="s">
        <v>1</v>
      </c>
      <c r="N284" s="156" t="s">
        <v>38</v>
      </c>
      <c r="O284" s="143">
        <v>0</v>
      </c>
      <c r="P284" s="143">
        <f t="shared" si="54"/>
        <v>0</v>
      </c>
      <c r="Q284" s="143">
        <v>0</v>
      </c>
      <c r="R284" s="143">
        <f t="shared" si="55"/>
        <v>0</v>
      </c>
      <c r="S284" s="143">
        <v>0</v>
      </c>
      <c r="T284" s="144">
        <f t="shared" si="56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45" t="s">
        <v>242</v>
      </c>
      <c r="AT284" s="145" t="s">
        <v>163</v>
      </c>
      <c r="AU284" s="145" t="s">
        <v>126</v>
      </c>
      <c r="AY284" s="14" t="s">
        <v>118</v>
      </c>
      <c r="BE284" s="146">
        <f t="shared" si="57"/>
        <v>0</v>
      </c>
      <c r="BF284" s="146">
        <f t="shared" si="58"/>
        <v>0</v>
      </c>
      <c r="BG284" s="146">
        <f t="shared" si="59"/>
        <v>0</v>
      </c>
      <c r="BH284" s="146">
        <f t="shared" si="60"/>
        <v>0</v>
      </c>
      <c r="BI284" s="146">
        <f t="shared" si="61"/>
        <v>0</v>
      </c>
      <c r="BJ284" s="14" t="s">
        <v>126</v>
      </c>
      <c r="BK284" s="147">
        <f t="shared" si="62"/>
        <v>0</v>
      </c>
      <c r="BL284" s="14" t="s">
        <v>188</v>
      </c>
      <c r="BM284" s="145" t="s">
        <v>690</v>
      </c>
    </row>
    <row r="285" spans="1:65" s="2" customFormat="1" ht="24" customHeight="1">
      <c r="A285" s="26"/>
      <c r="B285" s="134"/>
      <c r="C285" s="135" t="s">
        <v>691</v>
      </c>
      <c r="D285" s="135" t="s">
        <v>121</v>
      </c>
      <c r="E285" s="136" t="s">
        <v>692</v>
      </c>
      <c r="F285" s="137" t="s">
        <v>693</v>
      </c>
      <c r="G285" s="138" t="s">
        <v>290</v>
      </c>
      <c r="H285" s="139">
        <v>98.057000000000002</v>
      </c>
      <c r="I285" s="139"/>
      <c r="J285" s="139"/>
      <c r="K285" s="140"/>
      <c r="L285" s="27"/>
      <c r="M285" s="141" t="s">
        <v>1</v>
      </c>
      <c r="N285" s="142" t="s">
        <v>38</v>
      </c>
      <c r="O285" s="143">
        <v>0</v>
      </c>
      <c r="P285" s="143">
        <f t="shared" si="54"/>
        <v>0</v>
      </c>
      <c r="Q285" s="143">
        <v>0</v>
      </c>
      <c r="R285" s="143">
        <f t="shared" si="55"/>
        <v>0</v>
      </c>
      <c r="S285" s="143">
        <v>0</v>
      </c>
      <c r="T285" s="144">
        <f t="shared" si="56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5" t="s">
        <v>188</v>
      </c>
      <c r="AT285" s="145" t="s">
        <v>121</v>
      </c>
      <c r="AU285" s="145" t="s">
        <v>126</v>
      </c>
      <c r="AY285" s="14" t="s">
        <v>118</v>
      </c>
      <c r="BE285" s="146">
        <f t="shared" si="57"/>
        <v>0</v>
      </c>
      <c r="BF285" s="146">
        <f t="shared" si="58"/>
        <v>0</v>
      </c>
      <c r="BG285" s="146">
        <f t="shared" si="59"/>
        <v>0</v>
      </c>
      <c r="BH285" s="146">
        <f t="shared" si="60"/>
        <v>0</v>
      </c>
      <c r="BI285" s="146">
        <f t="shared" si="61"/>
        <v>0</v>
      </c>
      <c r="BJ285" s="14" t="s">
        <v>126</v>
      </c>
      <c r="BK285" s="147">
        <f t="shared" si="62"/>
        <v>0</v>
      </c>
      <c r="BL285" s="14" t="s">
        <v>188</v>
      </c>
      <c r="BM285" s="145" t="s">
        <v>642</v>
      </c>
    </row>
    <row r="286" spans="1:65" s="12" customFormat="1" ht="25.9" customHeight="1">
      <c r="B286" s="122"/>
      <c r="D286" s="123" t="s">
        <v>71</v>
      </c>
      <c r="E286" s="124" t="s">
        <v>694</v>
      </c>
      <c r="F286" s="124" t="s">
        <v>695</v>
      </c>
      <c r="J286" s="125"/>
      <c r="L286" s="122"/>
      <c r="M286" s="126"/>
      <c r="N286" s="127"/>
      <c r="O286" s="127"/>
      <c r="P286" s="128">
        <f>SUM(P287:P287)</f>
        <v>0</v>
      </c>
      <c r="Q286" s="127"/>
      <c r="R286" s="128">
        <f>SUM(R287:R287)</f>
        <v>0</v>
      </c>
      <c r="S286" s="127"/>
      <c r="T286" s="129">
        <f>SUM(T287:T287)</f>
        <v>0</v>
      </c>
      <c r="AR286" s="123" t="s">
        <v>142</v>
      </c>
      <c r="AT286" s="130" t="s">
        <v>71</v>
      </c>
      <c r="AU286" s="130" t="s">
        <v>72</v>
      </c>
      <c r="AY286" s="123" t="s">
        <v>118</v>
      </c>
      <c r="BK286" s="131">
        <f>SUM(BK287:BK287)</f>
        <v>0</v>
      </c>
    </row>
    <row r="287" spans="1:65" s="2" customFormat="1" ht="24" customHeight="1">
      <c r="A287" s="26"/>
      <c r="B287" s="134"/>
      <c r="C287" s="135" t="s">
        <v>696</v>
      </c>
      <c r="D287" s="135" t="s">
        <v>121</v>
      </c>
      <c r="E287" s="136" t="s">
        <v>697</v>
      </c>
      <c r="F287" s="137" t="s">
        <v>698</v>
      </c>
      <c r="G287" s="138" t="s">
        <v>699</v>
      </c>
      <c r="H287" s="139">
        <v>4</v>
      </c>
      <c r="I287" s="139"/>
      <c r="J287" s="139"/>
      <c r="K287" s="140"/>
      <c r="L287" s="27"/>
      <c r="M287" s="141" t="s">
        <v>1</v>
      </c>
      <c r="N287" s="142" t="s">
        <v>38</v>
      </c>
      <c r="O287" s="143">
        <v>0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45" t="s">
        <v>700</v>
      </c>
      <c r="AT287" s="145" t="s">
        <v>121</v>
      </c>
      <c r="AU287" s="145" t="s">
        <v>80</v>
      </c>
      <c r="AY287" s="14" t="s">
        <v>118</v>
      </c>
      <c r="BE287" s="146">
        <f>IF(N287="základná",J287,0)</f>
        <v>0</v>
      </c>
      <c r="BF287" s="146">
        <f>IF(N287="znížená",J287,0)</f>
        <v>0</v>
      </c>
      <c r="BG287" s="146">
        <f>IF(N287="zákl. prenesená",J287,0)</f>
        <v>0</v>
      </c>
      <c r="BH287" s="146">
        <f>IF(N287="zníž. prenesená",J287,0)</f>
        <v>0</v>
      </c>
      <c r="BI287" s="146">
        <f>IF(N287="nulová",J287,0)</f>
        <v>0</v>
      </c>
      <c r="BJ287" s="14" t="s">
        <v>126</v>
      </c>
      <c r="BK287" s="147">
        <f>ROUND(I287*H287,3)</f>
        <v>0</v>
      </c>
      <c r="BL287" s="14" t="s">
        <v>700</v>
      </c>
      <c r="BM287" s="145" t="s">
        <v>701</v>
      </c>
    </row>
    <row r="288" spans="1:65" s="2" customFormat="1" ht="6.95" customHeight="1">
      <c r="A288" s="26"/>
      <c r="B288" s="41"/>
      <c r="C288" s="42"/>
      <c r="D288" s="42"/>
      <c r="E288" s="42"/>
      <c r="F288" s="42"/>
      <c r="G288" s="42"/>
      <c r="H288" s="42"/>
      <c r="I288" s="42"/>
      <c r="J288" s="42"/>
      <c r="K288" s="42"/>
      <c r="L288" s="27"/>
      <c r="M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</row>
  </sheetData>
  <autoFilter ref="C129:K287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ZTI - Výmena zvislých roz...</vt:lpstr>
      <vt:lpstr>'Rekapitulácia stavby'!Názvy_tlače</vt:lpstr>
      <vt:lpstr>'ZTI - Výmena zvislých roz...'!Názvy_tlače</vt:lpstr>
      <vt:lpstr>'Rekapitulácia stavby'!Oblasť_tlače</vt:lpstr>
      <vt:lpstr>'ZTI - Výmena zvislých roz...'!Oblasť_tlače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Matus</cp:lastModifiedBy>
  <cp:lastPrinted>2019-12-19T08:35:43Z</cp:lastPrinted>
  <dcterms:created xsi:type="dcterms:W3CDTF">2019-12-17T22:45:20Z</dcterms:created>
  <dcterms:modified xsi:type="dcterms:W3CDTF">2019-12-19T08:39:28Z</dcterms:modified>
</cp:coreProperties>
</file>